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CC88" lockStructure="1"/>
  <bookViews>
    <workbookView xWindow="-15" yWindow="-15" windowWidth="10770" windowHeight="7605" tabRatio="989" firstSheet="3" activeTab="3"/>
  </bookViews>
  <sheets>
    <sheet name="Template" sheetId="21" state="hidden" r:id="rId1"/>
    <sheet name="HELP" sheetId="34" r:id="rId2"/>
    <sheet name="Menu" sheetId="14" r:id="rId3"/>
    <sheet name="General info" sheetId="4" r:id="rId4"/>
    <sheet name="i. Legal" sheetId="23" r:id="rId5"/>
    <sheet name="ii. Registration" sheetId="24" r:id="rId6"/>
    <sheet name="iii. Organization" sheetId="25" r:id="rId7"/>
    <sheet name="iv. Completeness" sheetId="26" r:id="rId8"/>
    <sheet name="v. Data storage" sheetId="27" r:id="rId9"/>
    <sheet name="vi. ICD-compliant" sheetId="29" r:id="rId10"/>
    <sheet name="vii. Practices" sheetId="30" r:id="rId11"/>
    <sheet name="viii. Coding" sheetId="31" r:id="rId12"/>
    <sheet name="ix. Data quality" sheetId="32" r:id="rId13"/>
    <sheet name="x. Data access" sheetId="33" r:id="rId14"/>
    <sheet name="Summary" sheetId="2" r:id="rId15"/>
    <sheet name="Graph" sheetId="20" r:id="rId16"/>
  </sheets>
  <definedNames>
    <definedName name="_ans1" localSheetId="4">'i. Legal'!#REF!</definedName>
    <definedName name="_ans1" localSheetId="5">'ii. Registration'!$I$4</definedName>
    <definedName name="_ans1" localSheetId="6">'iii. Organization'!$I$4</definedName>
    <definedName name="_ans1" localSheetId="7">'iv. Completeness'!$I$4</definedName>
    <definedName name="_ans1" localSheetId="12">'ix. Data quality'!$I$4</definedName>
    <definedName name="_ans1" localSheetId="0">Template!$I$4</definedName>
    <definedName name="_ans1" localSheetId="8">'v. Data storage'!$I$4</definedName>
    <definedName name="_ans1" localSheetId="9">'vi. ICD-compliant'!$I$4</definedName>
    <definedName name="_ans1" localSheetId="10">'vii. Practices'!$I$4</definedName>
    <definedName name="_ans1" localSheetId="11">'viii. Coding'!$I$4</definedName>
    <definedName name="_ans1" localSheetId="13">'x. Data access'!$I$4</definedName>
    <definedName name="_ans1">#REF!</definedName>
    <definedName name="_ans2" localSheetId="4">'i. Legal'!$I$13</definedName>
    <definedName name="_ans2" localSheetId="5">'ii. Registration'!$I$13</definedName>
    <definedName name="_ans2" localSheetId="6">'iii. Organization'!$I$13</definedName>
    <definedName name="_ans2" localSheetId="7">'iv. Completeness'!$I$13</definedName>
    <definedName name="_ans2" localSheetId="12">'ix. Data quality'!$I$13</definedName>
    <definedName name="_ans2" localSheetId="0">Template!$I$13</definedName>
    <definedName name="_ans2" localSheetId="8">'v. Data storage'!$I$13</definedName>
    <definedName name="_ans2" localSheetId="9">'vi. ICD-compliant'!$I$13</definedName>
    <definedName name="_ans2" localSheetId="10">'vii. Practices'!$I$13</definedName>
    <definedName name="_ans2" localSheetId="11">'viii. Coding'!$I$13</definedName>
    <definedName name="_ans2" localSheetId="13">'x. Data access'!$I$13</definedName>
    <definedName name="_ans2">#REF!</definedName>
    <definedName name="_ans3" localSheetId="4">'i. Legal'!$I$22</definedName>
    <definedName name="_ans3" localSheetId="5">'ii. Registration'!$I$22</definedName>
    <definedName name="_ans3" localSheetId="6">'iii. Organization'!$I$22</definedName>
    <definedName name="_ans3" localSheetId="7">'iv. Completeness'!$I$22</definedName>
    <definedName name="_ans3" localSheetId="12">'ix. Data quality'!$I$22</definedName>
    <definedName name="_ans3" localSheetId="0">Template!$I$22</definedName>
    <definedName name="_ans3" localSheetId="8">'v. Data storage'!$I$22</definedName>
    <definedName name="_ans3" localSheetId="9">'vi. ICD-compliant'!$I$22</definedName>
    <definedName name="_ans3" localSheetId="10">'vii. Practices'!$I$22</definedName>
    <definedName name="_ans3" localSheetId="11">'viii. Coding'!$I$22</definedName>
    <definedName name="_ans3" localSheetId="13">'x. Data access'!$I$22</definedName>
    <definedName name="_ans3">#REF!</definedName>
    <definedName name="_ans4" localSheetId="4">'i. Legal'!$I$31</definedName>
    <definedName name="_ans4" localSheetId="5">'ii. Registration'!$I$31</definedName>
    <definedName name="_ans4" localSheetId="6">'iii. Organization'!$I$31</definedName>
    <definedName name="_ans4" localSheetId="7">'iv. Completeness'!$I$31</definedName>
    <definedName name="_ans4" localSheetId="12">'ix. Data quality'!$I$31</definedName>
    <definedName name="_ans4" localSheetId="0">Template!$I$31</definedName>
    <definedName name="_ans4" localSheetId="8">'v. Data storage'!$I$31</definedName>
    <definedName name="_ans4" localSheetId="9">'vi. ICD-compliant'!$I$31</definedName>
    <definedName name="_ans4" localSheetId="10">'vii. Practices'!$I$31</definedName>
    <definedName name="_ans4" localSheetId="11">'viii. Coding'!$I$31</definedName>
    <definedName name="_ans4" localSheetId="13">'x. Data access'!$I$31</definedName>
    <definedName name="_ans4">#REF!</definedName>
    <definedName name="_ans5" localSheetId="4">'i. Legal'!$I$40</definedName>
    <definedName name="_ans5" localSheetId="5">'ii. Registration'!$I$40</definedName>
    <definedName name="_ans5" localSheetId="6">'iii. Organization'!$I$40</definedName>
    <definedName name="_ans5" localSheetId="7">'iv. Completeness'!$I$40</definedName>
    <definedName name="_ans5" localSheetId="12">'ix. Data quality'!$I$40</definedName>
    <definedName name="_ans5" localSheetId="0">Template!$I$40</definedName>
    <definedName name="_ans5" localSheetId="8">'v. Data storage'!$I$40</definedName>
    <definedName name="_ans5" localSheetId="9">'vi. ICD-compliant'!$I$40</definedName>
    <definedName name="_ans5" localSheetId="10">'vii. Practices'!$I$40</definedName>
    <definedName name="_ans5" localSheetId="11">'viii. Coding'!$I$40</definedName>
    <definedName name="_ans5" localSheetId="13">'x. Data access'!$I$40</definedName>
    <definedName name="_ans5">#REF!</definedName>
    <definedName name="_ans6" localSheetId="4">'i. Legal'!$I$49</definedName>
    <definedName name="_ans6" localSheetId="5">'ii. Registration'!$I$49</definedName>
    <definedName name="_ans6" localSheetId="6">'iii. Organization'!$I$49</definedName>
    <definedName name="_ans6" localSheetId="7">'iv. Completeness'!$I$49</definedName>
    <definedName name="_ans6" localSheetId="12">'ix. Data quality'!$I$49</definedName>
    <definedName name="_ans6" localSheetId="0">Template!$I$49</definedName>
    <definedName name="_ans6" localSheetId="8">'v. Data storage'!$I$49</definedName>
    <definedName name="_ans6" localSheetId="9">'vi. ICD-compliant'!$I$49</definedName>
    <definedName name="_ans6" localSheetId="10">'vii. Practices'!$I$49</definedName>
    <definedName name="_ans6" localSheetId="11">'viii. Coding'!$I$49</definedName>
    <definedName name="_ans6" localSheetId="13">'x. Data access'!$I$49</definedName>
    <definedName name="_ans6">#REF!</definedName>
    <definedName name="_com1" localSheetId="4">'i. Legal'!$C$10</definedName>
    <definedName name="_com1" localSheetId="5">'ii. Registration'!$C$10</definedName>
    <definedName name="_com1" localSheetId="6">'iii. Organization'!$C$10</definedName>
    <definedName name="_com1" localSheetId="7">'iv. Completeness'!$C$10</definedName>
    <definedName name="_com1" localSheetId="12">'ix. Data quality'!$C$10</definedName>
    <definedName name="_com1" localSheetId="0">Template!$C$10</definedName>
    <definedName name="_com1" localSheetId="8">'v. Data storage'!$C$10</definedName>
    <definedName name="_com1" localSheetId="9">'vi. ICD-compliant'!$C$10</definedName>
    <definedName name="_com1" localSheetId="10">'vii. Practices'!$C$10</definedName>
    <definedName name="_com1" localSheetId="11">'viii. Coding'!$C$10</definedName>
    <definedName name="_com1" localSheetId="13">'x. Data access'!$C$10</definedName>
    <definedName name="_com1">#REF!</definedName>
    <definedName name="_com2" localSheetId="4">'i. Legal'!$C$19</definedName>
    <definedName name="_com2" localSheetId="5">'ii. Registration'!$C$19</definedName>
    <definedName name="_com2" localSheetId="6">'iii. Organization'!$C$19</definedName>
    <definedName name="_com2" localSheetId="7">'iv. Completeness'!$C$19</definedName>
    <definedName name="_com2" localSheetId="12">'ix. Data quality'!$C$19</definedName>
    <definedName name="_com2" localSheetId="0">Template!$C$19</definedName>
    <definedName name="_com2" localSheetId="8">'v. Data storage'!$C$19</definedName>
    <definedName name="_com2" localSheetId="9">'vi. ICD-compliant'!$C$19</definedName>
    <definedName name="_com2" localSheetId="10">'vii. Practices'!$C$19</definedName>
    <definedName name="_com2" localSheetId="11">'viii. Coding'!$C$19</definedName>
    <definedName name="_com2" localSheetId="13">'x. Data access'!$C$19</definedName>
    <definedName name="_com2">#REF!</definedName>
    <definedName name="_com3" localSheetId="4">'i. Legal'!$C$28</definedName>
    <definedName name="_com3" localSheetId="5">'ii. Registration'!$C$28</definedName>
    <definedName name="_com3" localSheetId="6">'iii. Organization'!$C$28</definedName>
    <definedName name="_com3" localSheetId="7">'iv. Completeness'!$C$28</definedName>
    <definedName name="_com3" localSheetId="12">'ix. Data quality'!$C$28</definedName>
    <definedName name="_com3" localSheetId="0">Template!$C$28</definedName>
    <definedName name="_com3" localSheetId="8">'v. Data storage'!$C$28</definedName>
    <definedName name="_com3" localSheetId="9">'vi. ICD-compliant'!$C$28</definedName>
    <definedName name="_com3" localSheetId="10">'vii. Practices'!$C$28</definedName>
    <definedName name="_com3" localSheetId="11">'viii. Coding'!$C$28</definedName>
    <definedName name="_com3" localSheetId="13">'x. Data access'!$C$28</definedName>
    <definedName name="_com3">#REF!</definedName>
    <definedName name="_com4" localSheetId="4">'i. Legal'!$C$37</definedName>
    <definedName name="_com4" localSheetId="5">'ii. Registration'!$C$37</definedName>
    <definedName name="_com4" localSheetId="6">'iii. Organization'!$C$37</definedName>
    <definedName name="_com4" localSheetId="7">'iv. Completeness'!$C$37</definedName>
    <definedName name="_com4" localSheetId="12">'ix. Data quality'!$C$37</definedName>
    <definedName name="_com4" localSheetId="0">Template!$C$37</definedName>
    <definedName name="_com4" localSheetId="8">'v. Data storage'!$C$37</definedName>
    <definedName name="_com4" localSheetId="9">'vi. ICD-compliant'!$C$37</definedName>
    <definedName name="_com4" localSheetId="10">'vii. Practices'!$C$37</definedName>
    <definedName name="_com4" localSheetId="11">'viii. Coding'!$C$37</definedName>
    <definedName name="_com4" localSheetId="13">'x. Data access'!$C$37</definedName>
    <definedName name="_com4">#REF!</definedName>
    <definedName name="_com5" localSheetId="4">'i. Legal'!$C$46</definedName>
    <definedName name="_com5" localSheetId="5">'ii. Registration'!$C$46</definedName>
    <definedName name="_com5" localSheetId="6">'iii. Organization'!$C$46</definedName>
    <definedName name="_com5" localSheetId="7">'iv. Completeness'!$C$46</definedName>
    <definedName name="_com5" localSheetId="12">'ix. Data quality'!$C$46</definedName>
    <definedName name="_com5" localSheetId="0">Template!$C$46</definedName>
    <definedName name="_com5" localSheetId="8">'v. Data storage'!$C$46</definedName>
    <definedName name="_com5" localSheetId="9">'vi. ICD-compliant'!$C$46</definedName>
    <definedName name="_com5" localSheetId="10">'vii. Practices'!$C$46</definedName>
    <definedName name="_com5" localSheetId="11">'viii. Coding'!$C$46</definedName>
    <definedName name="_com5" localSheetId="13">'x. Data access'!$C$46</definedName>
    <definedName name="_com5">#REF!</definedName>
    <definedName name="_com6" localSheetId="4">'i. Legal'!$C$55</definedName>
    <definedName name="_com6" localSheetId="5">'ii. Registration'!$C$55</definedName>
    <definedName name="_com6" localSheetId="6">'iii. Organization'!$C$55</definedName>
    <definedName name="_com6" localSheetId="7">'iv. Completeness'!$C$55</definedName>
    <definedName name="_com6" localSheetId="12">'ix. Data quality'!$C$55</definedName>
    <definedName name="_com6" localSheetId="0">Template!$C$55</definedName>
    <definedName name="_com6" localSheetId="8">'v. Data storage'!$C$55</definedName>
    <definedName name="_com6" localSheetId="9">'vi. ICD-compliant'!$C$55</definedName>
    <definedName name="_com6" localSheetId="10">'vii. Practices'!$C$55</definedName>
    <definedName name="_com6" localSheetId="11">'viii. Coding'!$C$55</definedName>
    <definedName name="_com6" localSheetId="13">'x. Data access'!$C$55</definedName>
    <definedName name="_com6">#REF!</definedName>
    <definedName name="_que1" localSheetId="4">'i. Legal'!$B$5:$C$8</definedName>
    <definedName name="_que1" localSheetId="5">'ii. Registration'!$B$5:$C$8</definedName>
    <definedName name="_que1" localSheetId="6">'iii. Organization'!$B$5:$C$8</definedName>
    <definedName name="_que1" localSheetId="7">'iv. Completeness'!$B$5:$C$8</definedName>
    <definedName name="_que1" localSheetId="12">'ix. Data quality'!$B$5:$C$8</definedName>
    <definedName name="_que1" localSheetId="0">Template!$B$5:$C$8</definedName>
    <definedName name="_que1" localSheetId="8">'v. Data storage'!$B$5:$C$8</definedName>
    <definedName name="_que1" localSheetId="9">'vi. ICD-compliant'!$B$5:$C$8</definedName>
    <definedName name="_que1" localSheetId="10">'vii. Practices'!$B$5:$C$8</definedName>
    <definedName name="_que1" localSheetId="11">'viii. Coding'!$B$5:$C$8</definedName>
    <definedName name="_que1" localSheetId="13">'x. Data access'!$B$5:$C$8</definedName>
    <definedName name="_que1">#REF!</definedName>
    <definedName name="_que2" localSheetId="4">'i. Legal'!$B$14:$C$17</definedName>
    <definedName name="_que2" localSheetId="5">'ii. Registration'!$B$14:$C$17</definedName>
    <definedName name="_que2" localSheetId="6">'iii. Organization'!$B$14:$C$17</definedName>
    <definedName name="_que2" localSheetId="7">'iv. Completeness'!$B$14:$C$17</definedName>
    <definedName name="_que2" localSheetId="12">'ix. Data quality'!$B$14:$C$17</definedName>
    <definedName name="_que2" localSheetId="0">Template!$B$14:$C$17</definedName>
    <definedName name="_que2" localSheetId="8">'v. Data storage'!$B$14:$C$17</definedName>
    <definedName name="_que2" localSheetId="9">'vi. ICD-compliant'!$B$14:$C$17</definedName>
    <definedName name="_que2" localSheetId="10">'vii. Practices'!$B$14:$C$17</definedName>
    <definedName name="_que2" localSheetId="11">'viii. Coding'!$B$14:$C$17</definedName>
    <definedName name="_que2" localSheetId="13">'x. Data access'!$B$14:$C$17</definedName>
    <definedName name="_que2">#REF!</definedName>
    <definedName name="_que3" localSheetId="4">'i. Legal'!$B$23:$C$26</definedName>
    <definedName name="_que3" localSheetId="5">'ii. Registration'!$B$23:$C$26</definedName>
    <definedName name="_que3" localSheetId="6">'iii. Organization'!$B$23:$C$26</definedName>
    <definedName name="_que3" localSheetId="7">'iv. Completeness'!$B$23:$C$26</definedName>
    <definedName name="_que3" localSheetId="12">'ix. Data quality'!$B$23:$C$26</definedName>
    <definedName name="_que3" localSheetId="0">Template!$B$23:$C$26</definedName>
    <definedName name="_que3" localSheetId="8">'v. Data storage'!$B$23:$C$26</definedName>
    <definedName name="_que3" localSheetId="9">'vi. ICD-compliant'!$B$23:$C$26</definedName>
    <definedName name="_que3" localSheetId="10">'vii. Practices'!$B$23:$C$26</definedName>
    <definedName name="_que3" localSheetId="11">'viii. Coding'!$B$23:$C$26</definedName>
    <definedName name="_que3" localSheetId="13">'x. Data access'!$B$23:$C$26</definedName>
    <definedName name="_que3">#REF!</definedName>
    <definedName name="_que4" localSheetId="4">'i. Legal'!$B$32:$C$35</definedName>
    <definedName name="_que4" localSheetId="5">'ii. Registration'!$B$32:$C$35</definedName>
    <definedName name="_que4" localSheetId="6">'iii. Organization'!$B$32:$C$35</definedName>
    <definedName name="_que4" localSheetId="7">'iv. Completeness'!$B$32:$C$35</definedName>
    <definedName name="_que4" localSheetId="12">'ix. Data quality'!$B$32:$C$35</definedName>
    <definedName name="_que4" localSheetId="0">Template!$B$32:$C$35</definedName>
    <definedName name="_que4" localSheetId="8">'v. Data storage'!$B$32:$C$35</definedName>
    <definedName name="_que4" localSheetId="9">'vi. ICD-compliant'!$B$32:$C$35</definedName>
    <definedName name="_que4" localSheetId="10">'vii. Practices'!$B$32:$C$35</definedName>
    <definedName name="_que4" localSheetId="11">'viii. Coding'!$B$32:$C$35</definedName>
    <definedName name="_que4" localSheetId="13">'x. Data access'!$B$32:$C$35</definedName>
    <definedName name="_que4">#REF!</definedName>
    <definedName name="_que5" localSheetId="4">'i. Legal'!$B$41:$C$44</definedName>
    <definedName name="_que5" localSheetId="5">'ii. Registration'!$B$41:$C$44</definedName>
    <definedName name="_que5" localSheetId="6">'iii. Organization'!$B$41:$C$44</definedName>
    <definedName name="_que5" localSheetId="7">'iv. Completeness'!$B$41:$C$44</definedName>
    <definedName name="_que5" localSheetId="12">'ix. Data quality'!$B$41:$C$44</definedName>
    <definedName name="_que5" localSheetId="0">Template!$B$41:$C$44</definedName>
    <definedName name="_que5" localSheetId="8">'v. Data storage'!$B$41:$C$44</definedName>
    <definedName name="_que5" localSheetId="9">'vi. ICD-compliant'!$B$41:$C$44</definedName>
    <definedName name="_que5" localSheetId="10">'vii. Practices'!$B$41:$C$44</definedName>
    <definedName name="_que5" localSheetId="11">'viii. Coding'!$B$41:$C$44</definedName>
    <definedName name="_que5" localSheetId="13">'x. Data access'!$B$41:$C$44</definedName>
    <definedName name="_que5">#REF!</definedName>
    <definedName name="_que6" localSheetId="4">'i. Legal'!$B$50:$C$53</definedName>
    <definedName name="_que6" localSheetId="5">'ii. Registration'!$B$50:$C$53</definedName>
    <definedName name="_que6" localSheetId="6">'iii. Organization'!$B$50:$C$53</definedName>
    <definedName name="_que6" localSheetId="7">'iv. Completeness'!$B$50:$C$53</definedName>
    <definedName name="_que6" localSheetId="12">'ix. Data quality'!$B$50:$C$53</definedName>
    <definedName name="_que6" localSheetId="0">Template!$B$50:$C$53</definedName>
    <definedName name="_que6" localSheetId="8">'v. Data storage'!$B$50:$C$53</definedName>
    <definedName name="_que6" localSheetId="9">'vi. ICD-compliant'!$B$50:$C$53</definedName>
    <definedName name="_que6" localSheetId="10">'vii. Practices'!$B$50:$C$53</definedName>
    <definedName name="_que6" localSheetId="11">'viii. Coding'!$B$50:$C$53</definedName>
    <definedName name="_que6" localSheetId="13">'x. Data access'!$B$50:$C$53</definedName>
    <definedName name="_que6">#REF!</definedName>
    <definedName name="answers" localSheetId="4">'i. Legal'!$I$5:$I$26</definedName>
    <definedName name="answers" localSheetId="5">'ii. Registration'!$I$4:$I$26</definedName>
    <definedName name="answers" localSheetId="6">'iii. Organization'!$I$4:$I$26</definedName>
    <definedName name="answers" localSheetId="7">'iv. Completeness'!$I$4:$I$26</definedName>
    <definedName name="answers" localSheetId="12">'ix. Data quality'!$I$4:$I$26</definedName>
    <definedName name="answers" localSheetId="0">Template!$I$4:$I$26</definedName>
    <definedName name="answers" localSheetId="8">'v. Data storage'!$I$4:$I$26</definedName>
    <definedName name="answers" localSheetId="9">'vi. ICD-compliant'!$I$4:$I$26</definedName>
    <definedName name="answers" localSheetId="10">'vii. Practices'!$I$4:$I$26</definedName>
    <definedName name="answers" localSheetId="11">'viii. Coding'!$I$4:$I$26</definedName>
    <definedName name="answers" localSheetId="13">'x. Data access'!$I$4:$I$26</definedName>
    <definedName name="answers">#REF!</definedName>
    <definedName name="_xlnm.Print_Area" localSheetId="3">'General info'!$B$3:$K$17</definedName>
    <definedName name="_xlnm.Print_Area" localSheetId="15">Graph!$A$1:$L$20</definedName>
    <definedName name="_xlnm.Print_Area" localSheetId="4">'i. Legal'!$A$1:$C$58</definedName>
    <definedName name="_xlnm.Print_Area" localSheetId="5">'ii. Registration'!$A$1:$C$58</definedName>
    <definedName name="_xlnm.Print_Area" localSheetId="6">'iii. Organization'!$A$1:$C$58</definedName>
    <definedName name="_xlnm.Print_Area" localSheetId="7">'iv. Completeness'!$A$1:$C$58</definedName>
    <definedName name="_xlnm.Print_Area" localSheetId="12">'ix. Data quality'!$A$1:$C$58</definedName>
    <definedName name="_xlnm.Print_Area" localSheetId="2">Menu!$B$2:$I$39</definedName>
    <definedName name="_xlnm.Print_Area" localSheetId="14">Summary!$A$1:$E$43</definedName>
    <definedName name="_xlnm.Print_Area" localSheetId="0">Template!$A$1:$C$58</definedName>
    <definedName name="_xlnm.Print_Area" localSheetId="8">'v. Data storage'!$A$1:$C$58</definedName>
    <definedName name="_xlnm.Print_Area" localSheetId="9">'vi. ICD-compliant'!$A$1:$C$62</definedName>
    <definedName name="_xlnm.Print_Area" localSheetId="10">'vii. Practices'!$A$1:$C$58</definedName>
    <definedName name="_xlnm.Print_Area" localSheetId="11">'viii. Coding'!$A$1:$C$58</definedName>
    <definedName name="_xlnm.Print_Area" localSheetId="13">'x. Data access'!$A$1:$C$58</definedName>
    <definedName name="score">'General info'!$B$25:$C$28</definedName>
    <definedName name="score2">'General info'!$C$25:$D$28</definedName>
    <definedName name="title">!$A$1</definedName>
  </definedNames>
  <calcPr calcId="145621"/>
</workbook>
</file>

<file path=xl/calcChain.xml><?xml version="1.0" encoding="utf-8"?>
<calcChain xmlns="http://schemas.openxmlformats.org/spreadsheetml/2006/main">
  <c r="E56" i="23" l="1"/>
  <c r="E55" i="23"/>
  <c r="E54" i="23"/>
  <c r="E53" i="23"/>
  <c r="E52" i="23"/>
  <c r="E51" i="23"/>
  <c r="E50" i="23"/>
  <c r="E49" i="23"/>
  <c r="E47" i="23"/>
  <c r="E46" i="23"/>
  <c r="E45" i="23"/>
  <c r="E44" i="23"/>
  <c r="E43" i="23"/>
  <c r="E42" i="23"/>
  <c r="E41" i="23"/>
  <c r="E40" i="23"/>
  <c r="E38" i="23"/>
  <c r="E37" i="23"/>
  <c r="E36" i="23"/>
  <c r="E35" i="23"/>
  <c r="E34" i="23"/>
  <c r="E33" i="23"/>
  <c r="E32" i="23"/>
  <c r="E31" i="23"/>
  <c r="A2" i="2"/>
  <c r="A58" i="23" s="1"/>
  <c r="E29" i="23"/>
  <c r="E28" i="23"/>
  <c r="E27" i="23"/>
  <c r="E26" i="23"/>
  <c r="E25" i="23"/>
  <c r="E24" i="23"/>
  <c r="E23" i="23"/>
  <c r="E22" i="23"/>
  <c r="E20" i="23"/>
  <c r="E19" i="23"/>
  <c r="E18" i="23"/>
  <c r="E17" i="23"/>
  <c r="E16" i="23"/>
  <c r="E15" i="23"/>
  <c r="E14" i="23"/>
  <c r="E13" i="23"/>
  <c r="E11" i="23"/>
  <c r="E10" i="23"/>
  <c r="E9" i="23"/>
  <c r="E8" i="23"/>
  <c r="E7" i="23"/>
  <c r="E6" i="23"/>
  <c r="E5" i="23"/>
  <c r="E4" i="23"/>
  <c r="H56" i="23"/>
  <c r="H55" i="23"/>
  <c r="H54" i="23"/>
  <c r="H53" i="23"/>
  <c r="H52" i="23"/>
  <c r="H51" i="23"/>
  <c r="H50" i="23"/>
  <c r="G49" i="23"/>
  <c r="I49" i="23" s="1"/>
  <c r="H49" i="23"/>
  <c r="A49" i="23"/>
  <c r="H47" i="23"/>
  <c r="H46" i="23"/>
  <c r="H45" i="23"/>
  <c r="H44" i="23"/>
  <c r="H43" i="23"/>
  <c r="H42" i="23"/>
  <c r="H41" i="23"/>
  <c r="G40" i="23"/>
  <c r="I40" i="23" s="1"/>
  <c r="H40" i="23"/>
  <c r="A40" i="23"/>
  <c r="H38" i="23"/>
  <c r="H37" i="23"/>
  <c r="H36" i="23"/>
  <c r="H35" i="23"/>
  <c r="H34" i="23"/>
  <c r="H33" i="23"/>
  <c r="H32" i="23"/>
  <c r="G31" i="23"/>
  <c r="I31" i="23" s="1"/>
  <c r="H31" i="23"/>
  <c r="A31" i="23"/>
  <c r="H29" i="23"/>
  <c r="H28" i="23"/>
  <c r="H27" i="23"/>
  <c r="H26" i="23"/>
  <c r="H25" i="23"/>
  <c r="H24" i="23"/>
  <c r="H23" i="23"/>
  <c r="H22" i="23"/>
  <c r="G22" i="23"/>
  <c r="I22" i="23"/>
  <c r="C8" i="2" s="1"/>
  <c r="D8" i="2" s="1"/>
  <c r="A22" i="23"/>
  <c r="H20" i="23"/>
  <c r="H19" i="23"/>
  <c r="H18" i="23"/>
  <c r="H17" i="23"/>
  <c r="H16" i="23"/>
  <c r="H15" i="23"/>
  <c r="H14" i="23"/>
  <c r="G13" i="23"/>
  <c r="I13" i="23"/>
  <c r="C7" i="2" s="1"/>
  <c r="D7" i="2" s="1"/>
  <c r="H13" i="23"/>
  <c r="A13" i="23"/>
  <c r="H11" i="23"/>
  <c r="H10" i="23"/>
  <c r="H9" i="23"/>
  <c r="H8" i="23"/>
  <c r="H7" i="23"/>
  <c r="H6" i="23"/>
  <c r="H5" i="23"/>
  <c r="H4" i="23"/>
  <c r="G4" i="23"/>
  <c r="I4" i="23"/>
  <c r="C6" i="2" s="1"/>
  <c r="A4" i="23"/>
  <c r="C18" i="14"/>
  <c r="A16" i="20" s="1"/>
  <c r="C19" i="14"/>
  <c r="A17" i="20" s="1"/>
  <c r="C17" i="14"/>
  <c r="A15" i="20" s="1"/>
  <c r="E56" i="24"/>
  <c r="E40" i="2"/>
  <c r="E39" i="2"/>
  <c r="E38" i="2"/>
  <c r="E37" i="2"/>
  <c r="G31" i="33"/>
  <c r="I31" i="33"/>
  <c r="C40" i="2" s="1"/>
  <c r="D40" i="2" s="1"/>
  <c r="H22" i="33"/>
  <c r="H23" i="33"/>
  <c r="G22" i="33"/>
  <c r="I22" i="33"/>
  <c r="C39" i="2" s="1"/>
  <c r="D39" i="2" s="1"/>
  <c r="G13" i="33"/>
  <c r="I13" i="33"/>
  <c r="C38" i="2" s="1"/>
  <c r="D38" i="2" s="1"/>
  <c r="G4" i="33"/>
  <c r="I4" i="33"/>
  <c r="C37" i="2" s="1"/>
  <c r="E4" i="33"/>
  <c r="H4" i="33"/>
  <c r="E5" i="33"/>
  <c r="H5" i="33"/>
  <c r="E6" i="33"/>
  <c r="H6" i="33"/>
  <c r="E7" i="33"/>
  <c r="H7" i="33"/>
  <c r="E8" i="33"/>
  <c r="H8" i="33"/>
  <c r="E9" i="33"/>
  <c r="H9" i="33"/>
  <c r="E10" i="33"/>
  <c r="H10" i="33"/>
  <c r="E11" i="33"/>
  <c r="H11" i="33"/>
  <c r="E13" i="33"/>
  <c r="H13" i="33"/>
  <c r="E14" i="33"/>
  <c r="H14" i="33"/>
  <c r="E15" i="33"/>
  <c r="H15" i="33"/>
  <c r="E16" i="33"/>
  <c r="H16" i="33"/>
  <c r="E17" i="33"/>
  <c r="H17" i="33"/>
  <c r="E18" i="33"/>
  <c r="H18" i="33"/>
  <c r="E19" i="33"/>
  <c r="H19" i="33"/>
  <c r="E20" i="33"/>
  <c r="H20" i="33"/>
  <c r="E22" i="33"/>
  <c r="E23" i="33"/>
  <c r="E24" i="33"/>
  <c r="H24" i="33"/>
  <c r="E25" i="33"/>
  <c r="H25" i="33"/>
  <c r="E26" i="33"/>
  <c r="H26" i="33"/>
  <c r="E27" i="33"/>
  <c r="H27" i="33"/>
  <c r="E28" i="33"/>
  <c r="H28" i="33"/>
  <c r="E29" i="33"/>
  <c r="H29" i="33"/>
  <c r="E31" i="33"/>
  <c r="H31" i="33"/>
  <c r="E32" i="33"/>
  <c r="H32" i="33"/>
  <c r="E33" i="33"/>
  <c r="H33" i="33"/>
  <c r="E34" i="33"/>
  <c r="H34" i="33"/>
  <c r="E35" i="33"/>
  <c r="H35" i="33"/>
  <c r="E36" i="33"/>
  <c r="H36" i="33"/>
  <c r="E37" i="33"/>
  <c r="H37" i="33"/>
  <c r="E38" i="33"/>
  <c r="H38" i="33"/>
  <c r="A40" i="33"/>
  <c r="E40" i="33"/>
  <c r="G40" i="33"/>
  <c r="I40" i="33" s="1"/>
  <c r="H40" i="33"/>
  <c r="E41" i="33"/>
  <c r="H41" i="33"/>
  <c r="E42" i="33"/>
  <c r="H42" i="33"/>
  <c r="E43" i="33"/>
  <c r="H43" i="33"/>
  <c r="E44" i="33"/>
  <c r="H44" i="33"/>
  <c r="E45" i="33"/>
  <c r="H45" i="33"/>
  <c r="E46" i="33"/>
  <c r="H46" i="33"/>
  <c r="E47" i="33"/>
  <c r="H47" i="33"/>
  <c r="A49" i="33"/>
  <c r="E49" i="33"/>
  <c r="G49" i="33"/>
  <c r="I49" i="33" s="1"/>
  <c r="H49" i="33"/>
  <c r="E50" i="33"/>
  <c r="H50" i="33"/>
  <c r="E51" i="33"/>
  <c r="H51" i="33"/>
  <c r="E52" i="33"/>
  <c r="H52" i="33"/>
  <c r="E53" i="33"/>
  <c r="H53" i="33"/>
  <c r="E54" i="33"/>
  <c r="H54" i="33"/>
  <c r="E55" i="33"/>
  <c r="H55" i="33"/>
  <c r="E56" i="33"/>
  <c r="H56" i="33"/>
  <c r="C13" i="14"/>
  <c r="G49" i="32"/>
  <c r="I49" i="32"/>
  <c r="G40" i="32"/>
  <c r="I40" i="32" s="1"/>
  <c r="G31" i="32"/>
  <c r="I31" i="32"/>
  <c r="G22" i="32"/>
  <c r="I22" i="32" s="1"/>
  <c r="E35" i="2"/>
  <c r="H13" i="32"/>
  <c r="H14" i="32"/>
  <c r="H15" i="32"/>
  <c r="H16" i="32"/>
  <c r="H17" i="32"/>
  <c r="H18" i="32"/>
  <c r="H19" i="32"/>
  <c r="G13" i="32"/>
  <c r="I13" i="32"/>
  <c r="C35" i="2" s="1"/>
  <c r="E34" i="2"/>
  <c r="G4" i="32"/>
  <c r="I4" i="32"/>
  <c r="C34" i="2" s="1"/>
  <c r="D34" i="2" s="1"/>
  <c r="A4" i="32"/>
  <c r="E4" i="32"/>
  <c r="H4" i="32"/>
  <c r="E5" i="32"/>
  <c r="H5" i="32"/>
  <c r="E6" i="32"/>
  <c r="H6" i="32"/>
  <c r="E7" i="32"/>
  <c r="H7" i="32"/>
  <c r="E8" i="32"/>
  <c r="H8" i="32"/>
  <c r="E9" i="32"/>
  <c r="H9" i="32"/>
  <c r="E10" i="32"/>
  <c r="H10" i="32"/>
  <c r="E11" i="32"/>
  <c r="H11" i="32"/>
  <c r="A13" i="32"/>
  <c r="E13" i="32"/>
  <c r="E14" i="32"/>
  <c r="E15" i="32"/>
  <c r="E16" i="32"/>
  <c r="E17" i="32"/>
  <c r="E18" i="32"/>
  <c r="E19" i="32"/>
  <c r="E20" i="32"/>
  <c r="H20" i="32"/>
  <c r="A22" i="32"/>
  <c r="E22" i="32"/>
  <c r="H22" i="32"/>
  <c r="E23" i="32"/>
  <c r="H23" i="32"/>
  <c r="E24" i="32"/>
  <c r="H24" i="32"/>
  <c r="E25" i="32"/>
  <c r="H25" i="32"/>
  <c r="E26" i="32"/>
  <c r="H26" i="32"/>
  <c r="E27" i="32"/>
  <c r="H27" i="32"/>
  <c r="E28" i="32"/>
  <c r="H28" i="32"/>
  <c r="E29" i="32"/>
  <c r="H29" i="32"/>
  <c r="A31" i="32"/>
  <c r="E31" i="32"/>
  <c r="H31" i="32"/>
  <c r="E32" i="32"/>
  <c r="H32" i="32"/>
  <c r="E33" i="32"/>
  <c r="H33" i="32"/>
  <c r="E34" i="32"/>
  <c r="H34" i="32"/>
  <c r="E35" i="32"/>
  <c r="H35" i="32"/>
  <c r="E36" i="32"/>
  <c r="H36" i="32"/>
  <c r="E37" i="32"/>
  <c r="H37" i="32"/>
  <c r="E38" i="32"/>
  <c r="H38" i="32"/>
  <c r="A40" i="32"/>
  <c r="E40" i="32"/>
  <c r="H40" i="32"/>
  <c r="E41" i="32"/>
  <c r="H41" i="32"/>
  <c r="E42" i="32"/>
  <c r="H42" i="32"/>
  <c r="E43" i="32"/>
  <c r="H43" i="32"/>
  <c r="E44" i="32"/>
  <c r="H44" i="32"/>
  <c r="E45" i="32"/>
  <c r="H45" i="32"/>
  <c r="E46" i="32"/>
  <c r="H46" i="32"/>
  <c r="E47" i="32"/>
  <c r="H47" i="32"/>
  <c r="A49" i="32"/>
  <c r="E49" i="32"/>
  <c r="H49" i="32"/>
  <c r="E50" i="32"/>
  <c r="H50" i="32"/>
  <c r="E51" i="32"/>
  <c r="H51" i="32"/>
  <c r="E52" i="32"/>
  <c r="H52" i="32"/>
  <c r="E53" i="32"/>
  <c r="H53" i="32"/>
  <c r="E54" i="32"/>
  <c r="H54" i="32"/>
  <c r="E55" i="32"/>
  <c r="H55" i="32"/>
  <c r="E56" i="32"/>
  <c r="H56" i="32"/>
  <c r="E32" i="2"/>
  <c r="E31" i="2"/>
  <c r="G13" i="31"/>
  <c r="I13" i="31"/>
  <c r="C32" i="2"/>
  <c r="D32" i="2" s="1"/>
  <c r="H5" i="31"/>
  <c r="H4" i="31"/>
  <c r="H6" i="31"/>
  <c r="H7" i="31"/>
  <c r="G4" i="31"/>
  <c r="I4" i="31"/>
  <c r="C31" i="2" s="1"/>
  <c r="A30" i="2"/>
  <c r="A13" i="31"/>
  <c r="A4" i="31"/>
  <c r="E4" i="31"/>
  <c r="E5" i="31"/>
  <c r="E6" i="31"/>
  <c r="E7" i="31"/>
  <c r="E8" i="31"/>
  <c r="H8" i="31"/>
  <c r="E9" i="31"/>
  <c r="H9" i="31"/>
  <c r="E10" i="31"/>
  <c r="H10" i="31"/>
  <c r="E11" i="31"/>
  <c r="H11" i="31"/>
  <c r="E13" i="31"/>
  <c r="H13" i="31"/>
  <c r="E14" i="31"/>
  <c r="H14" i="31"/>
  <c r="E15" i="31"/>
  <c r="H15" i="31"/>
  <c r="E16" i="31"/>
  <c r="H16" i="31"/>
  <c r="E17" i="31"/>
  <c r="H17" i="31"/>
  <c r="E18" i="31"/>
  <c r="H18" i="31"/>
  <c r="E19" i="31"/>
  <c r="H19" i="31"/>
  <c r="E20" i="31"/>
  <c r="H20" i="31"/>
  <c r="A22" i="31"/>
  <c r="E22" i="31"/>
  <c r="G22" i="31"/>
  <c r="I22" i="31" s="1"/>
  <c r="H22" i="31"/>
  <c r="E23" i="31"/>
  <c r="H23" i="31"/>
  <c r="E24" i="31"/>
  <c r="H24" i="31"/>
  <c r="E25" i="31"/>
  <c r="H25" i="31"/>
  <c r="E26" i="31"/>
  <c r="H26" i="31"/>
  <c r="E27" i="31"/>
  <c r="H27" i="31"/>
  <c r="E28" i="31"/>
  <c r="H28" i="31"/>
  <c r="E29" i="31"/>
  <c r="H29" i="31"/>
  <c r="A31" i="31"/>
  <c r="E31" i="31"/>
  <c r="G31" i="31"/>
  <c r="I31" i="31" s="1"/>
  <c r="H31" i="31"/>
  <c r="E32" i="31"/>
  <c r="H32" i="31"/>
  <c r="E33" i="31"/>
  <c r="H33" i="31"/>
  <c r="E34" i="31"/>
  <c r="H34" i="31"/>
  <c r="E35" i="31"/>
  <c r="H35" i="31"/>
  <c r="E36" i="31"/>
  <c r="H36" i="31"/>
  <c r="E37" i="31"/>
  <c r="H37" i="31"/>
  <c r="E38" i="31"/>
  <c r="H38" i="31"/>
  <c r="A40" i="31"/>
  <c r="E40" i="31"/>
  <c r="G40" i="31"/>
  <c r="I40" i="31" s="1"/>
  <c r="H40" i="31"/>
  <c r="E41" i="31"/>
  <c r="H41" i="31"/>
  <c r="E42" i="31"/>
  <c r="H42" i="31"/>
  <c r="E43" i="31"/>
  <c r="H43" i="31"/>
  <c r="E44" i="31"/>
  <c r="H44" i="31"/>
  <c r="E45" i="31"/>
  <c r="H45" i="31"/>
  <c r="E46" i="31"/>
  <c r="H46" i="31"/>
  <c r="E47" i="31"/>
  <c r="H47" i="31"/>
  <c r="A49" i="31"/>
  <c r="E49" i="31"/>
  <c r="G49" i="31"/>
  <c r="H49" i="31"/>
  <c r="I49" i="31"/>
  <c r="E50" i="31"/>
  <c r="H50" i="31"/>
  <c r="E51" i="31"/>
  <c r="H51" i="31"/>
  <c r="E52" i="31"/>
  <c r="H52" i="31"/>
  <c r="E53" i="31"/>
  <c r="H53" i="31"/>
  <c r="E54" i="31"/>
  <c r="H54" i="31"/>
  <c r="E55" i="31"/>
  <c r="H55" i="31"/>
  <c r="E56" i="31"/>
  <c r="H56" i="31"/>
  <c r="E29" i="2"/>
  <c r="E27" i="2"/>
  <c r="E26" i="2"/>
  <c r="G22" i="30"/>
  <c r="I22" i="30"/>
  <c r="C29" i="2"/>
  <c r="D29" i="2" s="1"/>
  <c r="G13" i="30"/>
  <c r="I13" i="30"/>
  <c r="C27" i="2"/>
  <c r="D27" i="2" s="1"/>
  <c r="H4" i="30"/>
  <c r="H6" i="30"/>
  <c r="H5" i="30"/>
  <c r="G4" i="30"/>
  <c r="I4" i="30"/>
  <c r="C26" i="2" s="1"/>
  <c r="C14" i="14"/>
  <c r="A12" i="20" s="1"/>
  <c r="A22" i="30"/>
  <c r="A13" i="30"/>
  <c r="A4" i="30"/>
  <c r="E4" i="30"/>
  <c r="E5" i="30"/>
  <c r="E6" i="30"/>
  <c r="E7" i="30"/>
  <c r="H7" i="30"/>
  <c r="E8" i="30"/>
  <c r="H8" i="30"/>
  <c r="E9" i="30"/>
  <c r="H9" i="30"/>
  <c r="E10" i="30"/>
  <c r="H10" i="30"/>
  <c r="E11" i="30"/>
  <c r="H11" i="30"/>
  <c r="E13" i="30"/>
  <c r="H13" i="30"/>
  <c r="E14" i="30"/>
  <c r="H14" i="30"/>
  <c r="E15" i="30"/>
  <c r="H15" i="30"/>
  <c r="E16" i="30"/>
  <c r="H16" i="30"/>
  <c r="E17" i="30"/>
  <c r="H17" i="30"/>
  <c r="E18" i="30"/>
  <c r="H18" i="30"/>
  <c r="E19" i="30"/>
  <c r="H19" i="30"/>
  <c r="E20" i="30"/>
  <c r="H20" i="30"/>
  <c r="E22" i="30"/>
  <c r="H22" i="30"/>
  <c r="E23" i="30"/>
  <c r="H23" i="30"/>
  <c r="E24" i="30"/>
  <c r="H24" i="30"/>
  <c r="E25" i="30"/>
  <c r="H25" i="30"/>
  <c r="E26" i="30"/>
  <c r="H26" i="30"/>
  <c r="E27" i="30"/>
  <c r="H27" i="30"/>
  <c r="E28" i="30"/>
  <c r="H28" i="30"/>
  <c r="E29" i="30"/>
  <c r="H29" i="30"/>
  <c r="A31" i="30"/>
  <c r="E31" i="30"/>
  <c r="G31" i="30"/>
  <c r="I31" i="30" s="1"/>
  <c r="H31" i="30"/>
  <c r="E32" i="30"/>
  <c r="H32" i="30"/>
  <c r="E33" i="30"/>
  <c r="H33" i="30"/>
  <c r="E34" i="30"/>
  <c r="H34" i="30"/>
  <c r="E35" i="30"/>
  <c r="H35" i="30"/>
  <c r="E36" i="30"/>
  <c r="H36" i="30"/>
  <c r="E37" i="30"/>
  <c r="H37" i="30"/>
  <c r="E38" i="30"/>
  <c r="H38" i="30"/>
  <c r="A40" i="30"/>
  <c r="E40" i="30"/>
  <c r="G40" i="30"/>
  <c r="I40" i="30" s="1"/>
  <c r="H40" i="30"/>
  <c r="E41" i="30"/>
  <c r="H41" i="30"/>
  <c r="E42" i="30"/>
  <c r="H42" i="30"/>
  <c r="E43" i="30"/>
  <c r="H43" i="30"/>
  <c r="E44" i="30"/>
  <c r="H44" i="30"/>
  <c r="E45" i="30"/>
  <c r="H45" i="30"/>
  <c r="E46" i="30"/>
  <c r="H46" i="30"/>
  <c r="E47" i="30"/>
  <c r="H47" i="30"/>
  <c r="A49" i="30"/>
  <c r="E49" i="30"/>
  <c r="G49" i="30"/>
  <c r="I49" i="30" s="1"/>
  <c r="H49" i="30"/>
  <c r="E50" i="30"/>
  <c r="H50" i="30"/>
  <c r="E51" i="30"/>
  <c r="H51" i="30"/>
  <c r="E52" i="30"/>
  <c r="H52" i="30"/>
  <c r="E53" i="30"/>
  <c r="H53" i="30"/>
  <c r="E54" i="30"/>
  <c r="H54" i="30"/>
  <c r="E55" i="30"/>
  <c r="H55" i="30"/>
  <c r="E56" i="30"/>
  <c r="H56" i="30"/>
  <c r="E24" i="2"/>
  <c r="E23" i="2"/>
  <c r="G13" i="29"/>
  <c r="I13" i="29"/>
  <c r="C24" i="2" s="1"/>
  <c r="D24" i="2" s="1"/>
  <c r="G4" i="29"/>
  <c r="I4" i="29"/>
  <c r="C23" i="2" s="1"/>
  <c r="A22" i="2"/>
  <c r="A13" i="29"/>
  <c r="A4" i="29"/>
  <c r="E4" i="29"/>
  <c r="H4" i="29"/>
  <c r="E5" i="29"/>
  <c r="H5" i="29"/>
  <c r="E6" i="29"/>
  <c r="H6" i="29"/>
  <c r="E7" i="29"/>
  <c r="H7" i="29"/>
  <c r="E8" i="29"/>
  <c r="H8" i="29"/>
  <c r="E9" i="29"/>
  <c r="H9" i="29"/>
  <c r="E10" i="29"/>
  <c r="H10" i="29"/>
  <c r="E11" i="29"/>
  <c r="H11" i="29"/>
  <c r="E13" i="29"/>
  <c r="H13" i="29"/>
  <c r="E14" i="29"/>
  <c r="H14" i="29"/>
  <c r="E15" i="29"/>
  <c r="H15" i="29"/>
  <c r="E16" i="29"/>
  <c r="H16" i="29"/>
  <c r="E17" i="29"/>
  <c r="H17" i="29"/>
  <c r="E18" i="29"/>
  <c r="H18" i="29"/>
  <c r="E19" i="29"/>
  <c r="H19" i="29"/>
  <c r="E20" i="29"/>
  <c r="H20" i="29"/>
  <c r="A22" i="29"/>
  <c r="E22" i="29"/>
  <c r="G22" i="29"/>
  <c r="I22" i="29" s="1"/>
  <c r="H22" i="29"/>
  <c r="E23" i="29"/>
  <c r="H23" i="29"/>
  <c r="E24" i="29"/>
  <c r="H24" i="29"/>
  <c r="E25" i="29"/>
  <c r="H25" i="29"/>
  <c r="E26" i="29"/>
  <c r="H26" i="29"/>
  <c r="E27" i="29"/>
  <c r="H27" i="29"/>
  <c r="E28" i="29"/>
  <c r="H28" i="29"/>
  <c r="E29" i="29"/>
  <c r="H29" i="29"/>
  <c r="A31" i="29"/>
  <c r="E31" i="29"/>
  <c r="G31" i="29"/>
  <c r="H31" i="29"/>
  <c r="I31" i="29"/>
  <c r="E32" i="29"/>
  <c r="H32" i="29"/>
  <c r="E33" i="29"/>
  <c r="H33" i="29"/>
  <c r="E34" i="29"/>
  <c r="H34" i="29"/>
  <c r="E35" i="29"/>
  <c r="H35" i="29"/>
  <c r="E36" i="29"/>
  <c r="H36" i="29"/>
  <c r="E37" i="29"/>
  <c r="H37" i="29"/>
  <c r="E38" i="29"/>
  <c r="H38" i="29"/>
  <c r="A40" i="29"/>
  <c r="E40" i="29"/>
  <c r="G40" i="29"/>
  <c r="H40" i="29"/>
  <c r="I40" i="29"/>
  <c r="E41" i="29"/>
  <c r="H41" i="29"/>
  <c r="E42" i="29"/>
  <c r="H42" i="29"/>
  <c r="E43" i="29"/>
  <c r="H43" i="29"/>
  <c r="E44" i="29"/>
  <c r="H44" i="29"/>
  <c r="E45" i="29"/>
  <c r="H45" i="29"/>
  <c r="E46" i="29"/>
  <c r="H46" i="29"/>
  <c r="E47" i="29"/>
  <c r="H47" i="29"/>
  <c r="A49" i="29"/>
  <c r="E49" i="29"/>
  <c r="G49" i="29"/>
  <c r="I49" i="29" s="1"/>
  <c r="H49" i="29"/>
  <c r="E50" i="29"/>
  <c r="H50" i="29"/>
  <c r="E51" i="29"/>
  <c r="H51" i="29"/>
  <c r="E52" i="29"/>
  <c r="H52" i="29"/>
  <c r="E53" i="29"/>
  <c r="H53" i="29"/>
  <c r="E54" i="29"/>
  <c r="H54" i="29"/>
  <c r="E55" i="29"/>
  <c r="H55" i="29"/>
  <c r="E56" i="29"/>
  <c r="H56" i="29"/>
  <c r="E21" i="2"/>
  <c r="E20" i="2"/>
  <c r="H14" i="27"/>
  <c r="H15" i="27"/>
  <c r="G13" i="27"/>
  <c r="I13" i="27"/>
  <c r="C21" i="2"/>
  <c r="D21" i="2" s="1"/>
  <c r="G4" i="27"/>
  <c r="I4" i="27"/>
  <c r="C20" i="2" s="1"/>
  <c r="A19" i="2"/>
  <c r="A13" i="27"/>
  <c r="A4" i="27"/>
  <c r="A4" i="26"/>
  <c r="E4" i="27"/>
  <c r="H4" i="27"/>
  <c r="E5" i="27"/>
  <c r="H5" i="27"/>
  <c r="E6" i="27"/>
  <c r="H6" i="27"/>
  <c r="E7" i="27"/>
  <c r="H7" i="27"/>
  <c r="E8" i="27"/>
  <c r="H8" i="27"/>
  <c r="E9" i="27"/>
  <c r="H9" i="27"/>
  <c r="E10" i="27"/>
  <c r="H10" i="27"/>
  <c r="E11" i="27"/>
  <c r="H11" i="27"/>
  <c r="E13" i="27"/>
  <c r="H13" i="27"/>
  <c r="E14" i="27"/>
  <c r="E15" i="27"/>
  <c r="E16" i="27"/>
  <c r="H16" i="27"/>
  <c r="E17" i="27"/>
  <c r="H17" i="27"/>
  <c r="E18" i="27"/>
  <c r="H18" i="27"/>
  <c r="E19" i="27"/>
  <c r="H19" i="27"/>
  <c r="E20" i="27"/>
  <c r="H20" i="27"/>
  <c r="A22" i="27"/>
  <c r="E22" i="27"/>
  <c r="G22" i="27"/>
  <c r="H22" i="27"/>
  <c r="I22" i="27"/>
  <c r="E23" i="27"/>
  <c r="H23" i="27"/>
  <c r="E24" i="27"/>
  <c r="H24" i="27"/>
  <c r="E25" i="27"/>
  <c r="H25" i="27"/>
  <c r="E26" i="27"/>
  <c r="H26" i="27"/>
  <c r="E27" i="27"/>
  <c r="H27" i="27"/>
  <c r="E28" i="27"/>
  <c r="H28" i="27"/>
  <c r="E29" i="27"/>
  <c r="H29" i="27"/>
  <c r="A31" i="27"/>
  <c r="E31" i="27"/>
  <c r="G31" i="27"/>
  <c r="I31" i="27" s="1"/>
  <c r="H31" i="27"/>
  <c r="E32" i="27"/>
  <c r="H32" i="27"/>
  <c r="E33" i="27"/>
  <c r="H33" i="27"/>
  <c r="E34" i="27"/>
  <c r="H34" i="27"/>
  <c r="E35" i="27"/>
  <c r="H35" i="27"/>
  <c r="E36" i="27"/>
  <c r="H36" i="27"/>
  <c r="E37" i="27"/>
  <c r="H37" i="27"/>
  <c r="E38" i="27"/>
  <c r="H38" i="27"/>
  <c r="A40" i="27"/>
  <c r="E40" i="27"/>
  <c r="G40" i="27"/>
  <c r="I40" i="27" s="1"/>
  <c r="H40" i="27"/>
  <c r="E41" i="27"/>
  <c r="H41" i="27"/>
  <c r="E42" i="27"/>
  <c r="H42" i="27"/>
  <c r="E43" i="27"/>
  <c r="H43" i="27"/>
  <c r="E44" i="27"/>
  <c r="H44" i="27"/>
  <c r="E45" i="27"/>
  <c r="H45" i="27"/>
  <c r="E46" i="27"/>
  <c r="H46" i="27"/>
  <c r="E47" i="27"/>
  <c r="H47" i="27"/>
  <c r="A49" i="27"/>
  <c r="E49" i="27"/>
  <c r="G49" i="27"/>
  <c r="I49" i="27" s="1"/>
  <c r="H49" i="27"/>
  <c r="E50" i="27"/>
  <c r="H50" i="27"/>
  <c r="E51" i="27"/>
  <c r="H51" i="27"/>
  <c r="E52" i="27"/>
  <c r="H52" i="27"/>
  <c r="E53" i="27"/>
  <c r="H53" i="27"/>
  <c r="E54" i="27"/>
  <c r="H54" i="27"/>
  <c r="E55" i="27"/>
  <c r="H55" i="27"/>
  <c r="E56" i="27"/>
  <c r="H56" i="27"/>
  <c r="A14" i="20"/>
  <c r="A13" i="20"/>
  <c r="A11" i="20"/>
  <c r="C12" i="14"/>
  <c r="A10" i="20" s="1"/>
  <c r="C11" i="14"/>
  <c r="A9" i="20"/>
  <c r="C10" i="14"/>
  <c r="A8" i="20" s="1"/>
  <c r="C9" i="14"/>
  <c r="A7" i="20" s="1"/>
  <c r="A16" i="2"/>
  <c r="E18" i="2"/>
  <c r="E17" i="2"/>
  <c r="G13" i="26"/>
  <c r="I13" i="26"/>
  <c r="C18" i="2" s="1"/>
  <c r="D18" i="2" s="1"/>
  <c r="G4" i="26"/>
  <c r="I4" i="26"/>
  <c r="C17" i="2" s="1"/>
  <c r="D17" i="2" s="1"/>
  <c r="A13" i="26"/>
  <c r="E4" i="26"/>
  <c r="H4" i="26"/>
  <c r="E5" i="26"/>
  <c r="H5" i="26"/>
  <c r="E6" i="26"/>
  <c r="H6" i="26"/>
  <c r="E7" i="26"/>
  <c r="H7" i="26"/>
  <c r="E8" i="26"/>
  <c r="H8" i="26"/>
  <c r="E9" i="26"/>
  <c r="H9" i="26"/>
  <c r="E10" i="26"/>
  <c r="H10" i="26"/>
  <c r="E11" i="26"/>
  <c r="H11" i="26"/>
  <c r="E13" i="26"/>
  <c r="H13" i="26"/>
  <c r="E14" i="26"/>
  <c r="H14" i="26"/>
  <c r="E15" i="26"/>
  <c r="H15" i="26"/>
  <c r="E16" i="26"/>
  <c r="H16" i="26"/>
  <c r="E17" i="26"/>
  <c r="H17" i="26"/>
  <c r="E18" i="26"/>
  <c r="H18" i="26"/>
  <c r="E19" i="26"/>
  <c r="H19" i="26"/>
  <c r="E20" i="26"/>
  <c r="H20" i="26"/>
  <c r="A22" i="26"/>
  <c r="E22" i="26"/>
  <c r="G22" i="26"/>
  <c r="I22" i="26" s="1"/>
  <c r="H22" i="26"/>
  <c r="E23" i="26"/>
  <c r="H23" i="26"/>
  <c r="E24" i="26"/>
  <c r="H24" i="26"/>
  <c r="E25" i="26"/>
  <c r="H25" i="26"/>
  <c r="E26" i="26"/>
  <c r="H26" i="26"/>
  <c r="E27" i="26"/>
  <c r="H27" i="26"/>
  <c r="E28" i="26"/>
  <c r="H28" i="26"/>
  <c r="E29" i="26"/>
  <c r="H29" i="26"/>
  <c r="A31" i="26"/>
  <c r="E31" i="26"/>
  <c r="G31" i="26"/>
  <c r="I31" i="26" s="1"/>
  <c r="H31" i="26"/>
  <c r="E32" i="26"/>
  <c r="H32" i="26"/>
  <c r="E33" i="26"/>
  <c r="H33" i="26"/>
  <c r="E34" i="26"/>
  <c r="H34" i="26"/>
  <c r="E35" i="26"/>
  <c r="H35" i="26"/>
  <c r="E36" i="26"/>
  <c r="H36" i="26"/>
  <c r="E37" i="26"/>
  <c r="H37" i="26"/>
  <c r="E38" i="26"/>
  <c r="H38" i="26"/>
  <c r="A40" i="26"/>
  <c r="E40" i="26"/>
  <c r="G40" i="26"/>
  <c r="H40" i="26"/>
  <c r="I40" i="26"/>
  <c r="E41" i="26"/>
  <c r="H41" i="26"/>
  <c r="E42" i="26"/>
  <c r="H42" i="26"/>
  <c r="E43" i="26"/>
  <c r="H43" i="26"/>
  <c r="E44" i="26"/>
  <c r="H44" i="26"/>
  <c r="E45" i="26"/>
  <c r="H45" i="26"/>
  <c r="E46" i="26"/>
  <c r="H46" i="26"/>
  <c r="E47" i="26"/>
  <c r="H47" i="26"/>
  <c r="A49" i="26"/>
  <c r="E49" i="26"/>
  <c r="G49" i="26"/>
  <c r="I49" i="26" s="1"/>
  <c r="H49" i="26"/>
  <c r="E50" i="26"/>
  <c r="H50" i="26"/>
  <c r="E51" i="26"/>
  <c r="H51" i="26"/>
  <c r="E52" i="26"/>
  <c r="H52" i="26"/>
  <c r="E53" i="26"/>
  <c r="H53" i="26"/>
  <c r="E54" i="26"/>
  <c r="H54" i="26"/>
  <c r="E55" i="26"/>
  <c r="H55" i="26"/>
  <c r="E56" i="26"/>
  <c r="H56" i="26"/>
  <c r="E15" i="2"/>
  <c r="E14" i="2"/>
  <c r="H13" i="25"/>
  <c r="H14" i="25"/>
  <c r="H15" i="25"/>
  <c r="H16" i="25"/>
  <c r="H17" i="25"/>
  <c r="G13" i="25"/>
  <c r="I13" i="25"/>
  <c r="C15" i="2"/>
  <c r="D15" i="2" s="1"/>
  <c r="H4" i="25"/>
  <c r="H5" i="25"/>
  <c r="H6" i="25"/>
  <c r="H7" i="25"/>
  <c r="H8" i="25"/>
  <c r="G4" i="25"/>
  <c r="I4" i="25"/>
  <c r="C14" i="2" s="1"/>
  <c r="A13" i="2"/>
  <c r="E56" i="25"/>
  <c r="A13" i="25"/>
  <c r="A4" i="25"/>
  <c r="E4" i="25"/>
  <c r="H9" i="25"/>
  <c r="H10" i="25"/>
  <c r="H11" i="25"/>
  <c r="E5" i="25"/>
  <c r="E6" i="25"/>
  <c r="E7" i="25"/>
  <c r="E8" i="25"/>
  <c r="E9" i="25"/>
  <c r="E10" i="25"/>
  <c r="E11" i="25"/>
  <c r="E13" i="25"/>
  <c r="E14" i="25"/>
  <c r="E15" i="25"/>
  <c r="E16" i="25"/>
  <c r="E17" i="25"/>
  <c r="E18" i="25"/>
  <c r="H18" i="25"/>
  <c r="E19" i="25"/>
  <c r="H19" i="25"/>
  <c r="E20" i="25"/>
  <c r="H20" i="25"/>
  <c r="A22" i="25"/>
  <c r="E22" i="25"/>
  <c r="G22" i="25"/>
  <c r="I22" i="25" s="1"/>
  <c r="H22" i="25"/>
  <c r="E23" i="25"/>
  <c r="H23" i="25"/>
  <c r="E24" i="25"/>
  <c r="H24" i="25"/>
  <c r="E25" i="25"/>
  <c r="H25" i="25"/>
  <c r="E26" i="25"/>
  <c r="H26" i="25"/>
  <c r="E27" i="25"/>
  <c r="H27" i="25"/>
  <c r="E28" i="25"/>
  <c r="H28" i="25"/>
  <c r="E29" i="25"/>
  <c r="H29" i="25"/>
  <c r="A31" i="25"/>
  <c r="E31" i="25"/>
  <c r="G31" i="25"/>
  <c r="I31" i="25" s="1"/>
  <c r="H31" i="25"/>
  <c r="E32" i="25"/>
  <c r="H32" i="25"/>
  <c r="E33" i="25"/>
  <c r="H33" i="25"/>
  <c r="E34" i="25"/>
  <c r="H34" i="25"/>
  <c r="E35" i="25"/>
  <c r="H35" i="25"/>
  <c r="E36" i="25"/>
  <c r="H36" i="25"/>
  <c r="E37" i="25"/>
  <c r="H37" i="25"/>
  <c r="E38" i="25"/>
  <c r="H38" i="25"/>
  <c r="A40" i="25"/>
  <c r="E40" i="25"/>
  <c r="G40" i="25"/>
  <c r="H40" i="25"/>
  <c r="I40" i="25"/>
  <c r="E41" i="25"/>
  <c r="H41" i="25"/>
  <c r="E42" i="25"/>
  <c r="H42" i="25"/>
  <c r="E43" i="25"/>
  <c r="H43" i="25"/>
  <c r="E44" i="25"/>
  <c r="H44" i="25"/>
  <c r="E45" i="25"/>
  <c r="H45" i="25"/>
  <c r="E46" i="25"/>
  <c r="H46" i="25"/>
  <c r="E47" i="25"/>
  <c r="H47" i="25"/>
  <c r="A49" i="25"/>
  <c r="E49" i="25"/>
  <c r="G49" i="25"/>
  <c r="H49" i="25"/>
  <c r="I49" i="25"/>
  <c r="E50" i="25"/>
  <c r="H50" i="25"/>
  <c r="E51" i="25"/>
  <c r="H51" i="25"/>
  <c r="E52" i="25"/>
  <c r="H52" i="25"/>
  <c r="E53" i="25"/>
  <c r="H53" i="25"/>
  <c r="E54" i="25"/>
  <c r="H54" i="25"/>
  <c r="E55" i="25"/>
  <c r="H55" i="25"/>
  <c r="H56" i="25"/>
  <c r="E12" i="2"/>
  <c r="E11" i="2"/>
  <c r="E10" i="2"/>
  <c r="G22" i="24"/>
  <c r="I22" i="24"/>
  <c r="C12" i="2" s="1"/>
  <c r="D12" i="2" s="1"/>
  <c r="G13" i="24"/>
  <c r="I13" i="24"/>
  <c r="C11" i="2" s="1"/>
  <c r="H4" i="24"/>
  <c r="H5" i="24"/>
  <c r="H6" i="24"/>
  <c r="H7" i="24"/>
  <c r="H8" i="24"/>
  <c r="H9" i="24"/>
  <c r="H10" i="24"/>
  <c r="H11" i="24"/>
  <c r="G4" i="24"/>
  <c r="I4" i="24"/>
  <c r="C10" i="2" s="1"/>
  <c r="D10" i="2" s="1"/>
  <c r="A9" i="2"/>
  <c r="A22" i="24"/>
  <c r="A13" i="24"/>
  <c r="A4" i="24"/>
  <c r="E4" i="24"/>
  <c r="E5" i="24"/>
  <c r="E6" i="24"/>
  <c r="E7" i="24"/>
  <c r="E8" i="24"/>
  <c r="E9" i="24"/>
  <c r="E10" i="24"/>
  <c r="E11" i="24"/>
  <c r="E13" i="24"/>
  <c r="H13" i="24"/>
  <c r="E14" i="24"/>
  <c r="H14" i="24"/>
  <c r="E15" i="24"/>
  <c r="H15" i="24"/>
  <c r="E16" i="24"/>
  <c r="H16" i="24"/>
  <c r="E17" i="24"/>
  <c r="H17" i="24"/>
  <c r="E18" i="24"/>
  <c r="H18" i="24"/>
  <c r="E19" i="24"/>
  <c r="H19" i="24"/>
  <c r="E20" i="24"/>
  <c r="H20" i="24"/>
  <c r="E22" i="24"/>
  <c r="H22" i="24"/>
  <c r="E23" i="24"/>
  <c r="H23" i="24"/>
  <c r="E24" i="24"/>
  <c r="H24" i="24"/>
  <c r="E25" i="24"/>
  <c r="H25" i="24"/>
  <c r="E26" i="24"/>
  <c r="H26" i="24"/>
  <c r="E27" i="24"/>
  <c r="H27" i="24"/>
  <c r="E28" i="24"/>
  <c r="H28" i="24"/>
  <c r="E29" i="24"/>
  <c r="H29" i="24"/>
  <c r="A31" i="24"/>
  <c r="E31" i="24"/>
  <c r="G31" i="24"/>
  <c r="I31" i="24" s="1"/>
  <c r="H31" i="24"/>
  <c r="E32" i="24"/>
  <c r="H32" i="24"/>
  <c r="E33" i="24"/>
  <c r="H33" i="24"/>
  <c r="E34" i="24"/>
  <c r="H34" i="24"/>
  <c r="E35" i="24"/>
  <c r="H35" i="24"/>
  <c r="E36" i="24"/>
  <c r="H36" i="24"/>
  <c r="E37" i="24"/>
  <c r="H37" i="24"/>
  <c r="E38" i="24"/>
  <c r="H38" i="24"/>
  <c r="A40" i="24"/>
  <c r="E40" i="24"/>
  <c r="G40" i="24"/>
  <c r="I40" i="24" s="1"/>
  <c r="H40" i="24"/>
  <c r="E41" i="24"/>
  <c r="H41" i="24"/>
  <c r="E42" i="24"/>
  <c r="H42" i="24"/>
  <c r="E43" i="24"/>
  <c r="H43" i="24"/>
  <c r="E44" i="24"/>
  <c r="H44" i="24"/>
  <c r="E45" i="24"/>
  <c r="H45" i="24"/>
  <c r="E46" i="24"/>
  <c r="H46" i="24"/>
  <c r="E47" i="24"/>
  <c r="H47" i="24"/>
  <c r="A49" i="24"/>
  <c r="E49" i="24"/>
  <c r="G49" i="24"/>
  <c r="I49" i="24" s="1"/>
  <c r="H49" i="24"/>
  <c r="E50" i="24"/>
  <c r="H50" i="24"/>
  <c r="E51" i="24"/>
  <c r="H51" i="24"/>
  <c r="E52" i="24"/>
  <c r="H52" i="24"/>
  <c r="E53" i="24"/>
  <c r="H53" i="24"/>
  <c r="E54" i="24"/>
  <c r="H54" i="24"/>
  <c r="E55" i="24"/>
  <c r="H55" i="24"/>
  <c r="H56" i="24"/>
  <c r="E8" i="2"/>
  <c r="E7" i="2"/>
  <c r="E6" i="2"/>
  <c r="A5" i="2"/>
  <c r="E37" i="21"/>
  <c r="H52" i="21"/>
  <c r="H53" i="21"/>
  <c r="G49" i="21"/>
  <c r="I49" i="21" s="1"/>
  <c r="H41" i="21"/>
  <c r="H40" i="21"/>
  <c r="H42" i="21"/>
  <c r="H43" i="21"/>
  <c r="H44" i="21"/>
  <c r="H45" i="21"/>
  <c r="H46" i="21"/>
  <c r="H47" i="21"/>
  <c r="G40" i="21"/>
  <c r="I40" i="21" s="1"/>
  <c r="H31" i="21"/>
  <c r="H32" i="21"/>
  <c r="H33" i="21"/>
  <c r="H34" i="21"/>
  <c r="G31" i="21"/>
  <c r="H25" i="21"/>
  <c r="G22" i="21"/>
  <c r="I22" i="21" s="1"/>
  <c r="H17" i="21"/>
  <c r="G13" i="21"/>
  <c r="H4" i="21"/>
  <c r="G4" i="21"/>
  <c r="I4" i="21" s="1"/>
  <c r="A58" i="21"/>
  <c r="E50" i="21"/>
  <c r="E51" i="21"/>
  <c r="E52" i="21"/>
  <c r="E53" i="21"/>
  <c r="E54" i="21"/>
  <c r="E55" i="21"/>
  <c r="E56" i="21"/>
  <c r="E49" i="21"/>
  <c r="E41" i="21"/>
  <c r="E42" i="21"/>
  <c r="E43" i="21"/>
  <c r="E44" i="21"/>
  <c r="E45" i="21"/>
  <c r="E46" i="21"/>
  <c r="E47" i="21"/>
  <c r="E40" i="21"/>
  <c r="E32" i="21"/>
  <c r="E33" i="21"/>
  <c r="E34" i="21"/>
  <c r="E35" i="21"/>
  <c r="E36" i="21"/>
  <c r="E38" i="21"/>
  <c r="E31" i="21"/>
  <c r="E23" i="21"/>
  <c r="E24" i="21"/>
  <c r="E25" i="21"/>
  <c r="E26" i="21"/>
  <c r="E27" i="21"/>
  <c r="E28" i="21"/>
  <c r="E29" i="21"/>
  <c r="E22" i="21"/>
  <c r="E14" i="21"/>
  <c r="E15" i="21"/>
  <c r="E16" i="21"/>
  <c r="E17" i="21"/>
  <c r="E18" i="21"/>
  <c r="E19" i="21"/>
  <c r="E20" i="21"/>
  <c r="E13" i="21"/>
  <c r="E5" i="21"/>
  <c r="E6" i="21"/>
  <c r="E7" i="21"/>
  <c r="E8" i="21"/>
  <c r="E9" i="21"/>
  <c r="E10" i="21"/>
  <c r="E11" i="21"/>
  <c r="E4" i="21"/>
  <c r="A4" i="21"/>
  <c r="H5" i="21"/>
  <c r="H6" i="21"/>
  <c r="H7" i="21"/>
  <c r="H8" i="21"/>
  <c r="H9" i="21"/>
  <c r="H10" i="21"/>
  <c r="H11" i="21"/>
  <c r="A13" i="21"/>
  <c r="H13" i="21"/>
  <c r="I13" i="21"/>
  <c r="H14" i="21"/>
  <c r="H15" i="21"/>
  <c r="H16" i="21"/>
  <c r="H18" i="21"/>
  <c r="H19" i="21"/>
  <c r="H20" i="21"/>
  <c r="A22" i="21"/>
  <c r="H22" i="21"/>
  <c r="H23" i="21"/>
  <c r="H24" i="21"/>
  <c r="H26" i="21"/>
  <c r="H27" i="21"/>
  <c r="H28" i="21"/>
  <c r="H29" i="21"/>
  <c r="A31" i="21"/>
  <c r="I31" i="21"/>
  <c r="H35" i="21"/>
  <c r="H36" i="21"/>
  <c r="H37" i="21"/>
  <c r="H38" i="21"/>
  <c r="A40" i="21"/>
  <c r="A49" i="21"/>
  <c r="H49" i="21"/>
  <c r="H50" i="21"/>
  <c r="H51" i="21"/>
  <c r="H54" i="21"/>
  <c r="H55" i="21"/>
  <c r="H56" i="21"/>
  <c r="A7" i="2"/>
  <c r="A8" i="2" s="1"/>
  <c r="A10" i="2" s="1"/>
  <c r="A11" i="2" s="1"/>
  <c r="A12" i="2" s="1"/>
  <c r="A14" i="2" s="1"/>
  <c r="A15" i="2" s="1"/>
  <c r="A17" i="2" s="1"/>
  <c r="A18" i="2" s="1"/>
  <c r="D31" i="2" l="1"/>
  <c r="C30" i="2"/>
  <c r="A58" i="24"/>
  <c r="A58" i="27"/>
  <c r="A58" i="26"/>
  <c r="A58" i="31"/>
  <c r="A58" i="30"/>
  <c r="A58" i="25"/>
  <c r="C16" i="2"/>
  <c r="B10" i="20" s="1"/>
  <c r="C10" i="20" s="1"/>
  <c r="A58" i="32"/>
  <c r="D11" i="2"/>
  <c r="C9" i="2"/>
  <c r="B8" i="20" s="1"/>
  <c r="C8" i="20" s="1"/>
  <c r="C25" i="2"/>
  <c r="B13" i="20" s="1"/>
  <c r="C13" i="20" s="1"/>
  <c r="D26" i="2"/>
  <c r="C36" i="2"/>
  <c r="B17" i="20" s="1"/>
  <c r="C17" i="20" s="1"/>
  <c r="D37" i="2"/>
  <c r="C5" i="2"/>
  <c r="B7" i="20" s="1"/>
  <c r="C7" i="20" s="1"/>
  <c r="D6" i="2"/>
  <c r="C13" i="2"/>
  <c r="B9" i="20" s="1"/>
  <c r="C9" i="20" s="1"/>
  <c r="D14" i="2"/>
  <c r="C19" i="2"/>
  <c r="B11" i="20" s="1"/>
  <c r="C11" i="20" s="1"/>
  <c r="D20" i="2"/>
  <c r="D23" i="2"/>
  <c r="C22" i="2"/>
  <c r="B12" i="20" s="1"/>
  <c r="C12" i="20" s="1"/>
  <c r="C33" i="2"/>
  <c r="B16" i="20" s="1"/>
  <c r="C16" i="20" s="1"/>
  <c r="D35" i="2"/>
  <c r="A62" i="29"/>
  <c r="A58" i="33"/>
  <c r="A2" i="20"/>
  <c r="B15" i="20" l="1"/>
  <c r="C15" i="20" s="1"/>
  <c r="C28" i="2"/>
  <c r="B14" i="20" s="1"/>
  <c r="C14" i="20" s="1"/>
  <c r="B3" i="2"/>
  <c r="C42" i="2" l="1"/>
  <c r="B18" i="20"/>
  <c r="C18" i="20" s="1"/>
  <c r="D42" i="2"/>
</calcChain>
</file>

<file path=xl/sharedStrings.xml><?xml version="1.0" encoding="utf-8"?>
<sst xmlns="http://schemas.openxmlformats.org/spreadsheetml/2006/main" count="793" uniqueCount="296">
  <si>
    <t>An example on how to answer the questions is shown here.</t>
  </si>
  <si>
    <t xml:space="preserve"> Does the country have legislation that states that birth and death registration is compulsory?</t>
  </si>
  <si>
    <t>A</t>
  </si>
  <si>
    <t>B</t>
  </si>
  <si>
    <t>C</t>
  </si>
  <si>
    <t>D</t>
  </si>
  <si>
    <t>Comments:</t>
  </si>
  <si>
    <t>Does the country have regulations that oblige all medical establishments to report all vital events to the vital statistics system within a given time?</t>
  </si>
  <si>
    <t>Does the country have legislation that states that death has to be certified by cause, and specifies who can certify the cause of death?</t>
  </si>
  <si>
    <t>Yes – cause of death must be indicated on the death certificate according to the International Statistical Classification of Diseases and related Health Problems (ICD) rules and procedures, and can only be certified by a medical doctor</t>
  </si>
  <si>
    <t xml:space="preserve">Yes – legislation exists but is not enforced </t>
  </si>
  <si>
    <t>Yes  – the country has legislation on civil registration stating that registration of births and deaths is compulsory, but it is in need of amendments</t>
  </si>
  <si>
    <t>Yes – the country has adequate and enforced legislation on civil registration stating that registration of births and deaths is compulsory</t>
  </si>
  <si>
    <t>No – there is no law that makes it obligatory to register births and deaths</t>
  </si>
  <si>
    <t>Country:</t>
  </si>
  <si>
    <t>Reporting Period Verified:</t>
  </si>
  <si>
    <t>Assessment Team:</t>
  </si>
  <si>
    <t>Title</t>
  </si>
  <si>
    <t>Email</t>
  </si>
  <si>
    <t>Phone</t>
  </si>
  <si>
    <t>Average</t>
  </si>
  <si>
    <t>Legal framework for civil registration and vital statistics</t>
  </si>
  <si>
    <t>Group score</t>
  </si>
  <si>
    <t>No – regulations only cover public medical establishments</t>
  </si>
  <si>
    <t>Yes – regulations exist but not all medical establishments report the events</t>
  </si>
  <si>
    <t>Yes – all medical establishments (public, private, social insurance and others) report these events to the vital statistics system in a timely manner</t>
  </si>
  <si>
    <t>No – no regulations exist</t>
  </si>
  <si>
    <t>Cause of death must be indicated on the death certificate but it is not specified who can certify the cause</t>
  </si>
  <si>
    <t>Cause of death must be indicated but only broad categories of cause are necessary and the (non –medical) registrar or another local official is usually the certifier</t>
  </si>
  <si>
    <t>No – it is not necessary to indicate the cause of death on the death certificate or at any stage of the registration of death</t>
  </si>
  <si>
    <t>Individual scores</t>
  </si>
  <si>
    <t>Registration infrastructure and resources</t>
  </si>
  <si>
    <t>Organization and functioning of the vital statistics system</t>
  </si>
  <si>
    <t>Data storage and transmission</t>
  </si>
  <si>
    <t>ICD-compliant practices and certification within and outside hospitals</t>
  </si>
  <si>
    <t>Practices affecting the quality of cause-of-death data</t>
  </si>
  <si>
    <t>Coder qualification and training, and quality of coding</t>
  </si>
  <si>
    <t>Compulsory registration</t>
  </si>
  <si>
    <t>Adequate equipment</t>
  </si>
  <si>
    <t>Collaboration with other agencies</t>
  </si>
  <si>
    <t>Transmission of data</t>
  </si>
  <si>
    <t>SOP on reporting</t>
  </si>
  <si>
    <t>Standard certification Form on causes of death</t>
  </si>
  <si>
    <t>Use of VA routinely</t>
  </si>
  <si>
    <t>Proportion classified as ill defined causes</t>
  </si>
  <si>
    <t>ICD coding practices</t>
  </si>
  <si>
    <t xml:space="preserve">Regulation to report all vital events </t>
  </si>
  <si>
    <t>Quality assurance procedures</t>
  </si>
  <si>
    <t>Data quality</t>
  </si>
  <si>
    <t>Data access</t>
  </si>
  <si>
    <t>Overall score</t>
  </si>
  <si>
    <t>Are there adequate numbers of civil registration offices or registration points to cover the whole country?</t>
  </si>
  <si>
    <t>Yes – the country has sufficient places where citizens can register births and deaths</t>
  </si>
  <si>
    <t>Urban areas are well covered but there is only partial coverage of rural areas</t>
  </si>
  <si>
    <t>Only the urban areas are well covered</t>
  </si>
  <si>
    <t>No – only the capital city has registration offices</t>
  </si>
  <si>
    <t>Do civil registration offices have adequate equipment to carry out their functions (for example, forms, telephones, photocopiers and computers)?</t>
  </si>
  <si>
    <t>Yes – necessary supplies such as forms, paper and pens are adequate, and equipment such as telephones, photocopiers, and computers is widely available</t>
  </si>
  <si>
    <t>Supplies such as forms, paper and pens are generally available everywhere, but there are widespread shortages of telephones, photocopiers and computers</t>
  </si>
  <si>
    <t>No – availability of both supplies and equipment is a problem in all civil registration offices</t>
  </si>
  <si>
    <t>Have registrars received training to carry out their functions?</t>
  </si>
  <si>
    <t>Yes – all registrars have received adequate training</t>
  </si>
  <si>
    <t>Most registrars (particularly in smaller offices) receive only on-the-job training</t>
  </si>
  <si>
    <t>Adequate number of registration points</t>
  </si>
  <si>
    <t>Registrars training</t>
  </si>
  <si>
    <t>Score</t>
  </si>
  <si>
    <t>Response</t>
  </si>
  <si>
    <t>System requires substantial improvement in all areas</t>
  </si>
  <si>
    <t>Many aspects of the system do not function well, and
multiple issues require attention</t>
  </si>
  <si>
    <t>System works but some elements function poorly and require attention; specific weaknesses of the system should be identified by completing the comprehensive review</t>
  </si>
  <si>
    <t>Minor adjustments may be required in an otherwise wellfunctioning system</t>
  </si>
  <si>
    <t>Comments</t>
  </si>
  <si>
    <t>Legislation for certification of causes of death</t>
  </si>
  <si>
    <t>Team Member</t>
  </si>
  <si>
    <t>(overrides 
average)</t>
  </si>
  <si>
    <t>Use of vital events data</t>
  </si>
  <si>
    <t>Death data delay</t>
  </si>
  <si>
    <t>Consistency and plausibility checks on fertility/mortality</t>
  </si>
  <si>
    <t>Consistency and plausibility checks on causes of death</t>
  </si>
  <si>
    <t>Causes of death using ICD</t>
  </si>
  <si>
    <t>Qualification of mortality coders</t>
  </si>
  <si>
    <t>Doctors training on causes of death</t>
  </si>
  <si>
    <t>Completeness of birth registration</t>
  </si>
  <si>
    <t>Completeness of death registration</t>
  </si>
  <si>
    <t>Generate national and sub-national statistics</t>
  </si>
  <si>
    <t>How well do the different government agencies and departments responsible for civil registration and vital statistics systems collaborate? (These include departments of health, civil registration and local government, statistics, and others)</t>
  </si>
  <si>
    <t>The involved agencies collaborate very well and there is an interagency committee to ensure that the civil registration and vital statistics systems interact seamlessly</t>
  </si>
  <si>
    <t>Although there is no formal interagency committee, the agencies involved have regular meetings to identify and resolve problems</t>
  </si>
  <si>
    <t>There is no interagency committee, which delays efforts to resolve problems and can lead to serious data quality issues and bottlenecks (e.g. in data transfer)</t>
  </si>
  <si>
    <t>There is little interagency collaboration, with the various agencies functioning independently, resulting in problems such as duplication of work and inconsistencies in the estimates derived from vital statistics issued by each agency</t>
  </si>
  <si>
    <t>Can the vital statistics system generate both national and subnational statistics on births and deaths each year?</t>
  </si>
  <si>
    <t>Yes – annual statistics are generated on births, deaths, and causes of death by sex and age at both national and for all subnational levels</t>
  </si>
  <si>
    <t>Annual statistics on births and deaths by sex and age are generated at national and subnational levels, but statistics on cause of death by sex and age are only available nationally</t>
  </si>
  <si>
    <t>The vital statistics system can only generate births and deaths by sex and age for reporting regions and not for the whole country; cause of death data are obtained only from hospitals</t>
  </si>
  <si>
    <t>No – the information collected by the civil registration system is not compiled for statistical purposes</t>
  </si>
  <si>
    <t>Completeness of registration of births and death</t>
  </si>
  <si>
    <t>According to the most recent evaluation, how complete is birth registration in your country? (specify the date and method used to calculate completeness, and who calculated it)</t>
  </si>
  <si>
    <t>A recent evaluation (that is, in the last 10 years) showed that completeness of birth registration was 90% or higher</t>
  </si>
  <si>
    <t>A recent evaluation showed that completeness of birth registration was between 70% and 89%</t>
  </si>
  <si>
    <t>A recent evaluation showed that completeness of birth registration was between 50% and 69%</t>
  </si>
  <si>
    <t>Either – a recent evaluation showed that less than 50% of all births were registered 
or – there has not been a recent evaluation of the completeness of birth registration</t>
  </si>
  <si>
    <t>According to the most recent evaluation, how complete is death registration in your country? (specify the date and method used to calculate completeness, and who calculated it)</t>
  </si>
  <si>
    <t>A recent evaluation (that is, in the last 10 years) showed that completeness of death registration was 90% or higher</t>
  </si>
  <si>
    <t>A recent evaluation showed that completeness of death registration was between 70% and 89%</t>
  </si>
  <si>
    <t>A recent evaluation showed that completeness of death registration was between 50% and 69%</t>
  </si>
  <si>
    <t>Either – a recent evaluation showed that less than 50% of all deaths were registered
or – there has not been a recent evaluation of the completeness of death registration</t>
  </si>
  <si>
    <t>All registrars receive some training but the training is insufficient, and skills and knowledge are largely acquired on the job</t>
  </si>
  <si>
    <t>No – lack of training is a serious problem and has a negative effect on the functioning of civil registration</t>
  </si>
  <si>
    <t>How are birth and death records transmitted from local and regional offices to a central storage in the capital city?</t>
  </si>
  <si>
    <t>All information is exchanged electronically from local to regional offices, then to a central office</t>
  </si>
  <si>
    <t>Paper copies are sent from local offices to the regional office and processed there for electronic transmission to the central office</t>
  </si>
  <si>
    <t>The system is still mainly paper based, with copies sent from local offices to the regional office, where they are scanned, then sent to the central office for processing</t>
  </si>
  <si>
    <t>Paper copies are used throughout the system to transfer birth and death records to a central storage facility</t>
  </si>
  <si>
    <t>What procedures are in place to ensure that all local and regional offices report to the central office within agreed times?</t>
  </si>
  <si>
    <t>There is an agreed schedule for reporting to the central office, with reporting deadlines taken seriously and closely monitored – it is rarely necessary to send out reminders</t>
  </si>
  <si>
    <t>An agreed schedule for reporting to the central office exists and this is largely adhered to – delays in local and regional offices are usually communicated to the central office</t>
  </si>
  <si>
    <t>Although there is a schedule of reporting from local and regional offices, this is not strictly adhered to and there is currently little that the central office can do to ensure the timely transfer of data</t>
  </si>
  <si>
    <t>The local and regional offices report to the central office with erratic timelines, and there is little effort by the central office to encourage more timely and regular reporting</t>
  </si>
  <si>
    <t>Does the country use the standard International form of medical certificate of cause of death for reporting?</t>
  </si>
  <si>
    <t>Yes – the form is always used by doctors to certify cause of death</t>
  </si>
  <si>
    <t>The form is always used when deaths occur in health facilities , but is not generally used outside health facilities</t>
  </si>
  <si>
    <t>The form is used to certify death only in major hospitals</t>
  </si>
  <si>
    <t>No – the form is not used for certifying causes of death</t>
  </si>
  <si>
    <t>Verbal autopsy is used but is not based on the international standard tool</t>
  </si>
  <si>
    <t>Verbal autopsy is not routinely used to determine cause of death in cases where the death is not certified by a physician</t>
  </si>
  <si>
    <t>Verbal autopsy using the international standard tool is progressively being introduced but is not currently in general use</t>
  </si>
  <si>
    <t>What training do doctors receive for certifying the cause of death?</t>
  </si>
  <si>
    <t>All medical students are introduced to the ICD during their studies, and are taught how to certify cause of death and correctly complete the medical death certificate</t>
  </si>
  <si>
    <t>No special training in the ICD or death certification is included in the medical curriculum, but all medical students learn about the ICD and death certification during their internships</t>
  </si>
  <si>
    <t>No special training in the ICD or death certification is included in the medical curriculum, and only limited on-the-job training is available during internships</t>
  </si>
  <si>
    <t>No training or on-the-job instructions in the ICD and death certification is given to doctors</t>
  </si>
  <si>
    <t>&lt;10%</t>
  </si>
  <si>
    <t>10–19%</t>
  </si>
  <si>
    <t>20–39%</t>
  </si>
  <si>
    <t>40% or more</t>
  </si>
  <si>
    <t>In your country, is cause of death coded according to a national language version of the ICD?</t>
  </si>
  <si>
    <t>Yes – ICD coding is done using a national language version of the ICD or a nationally agreed international language</t>
  </si>
  <si>
    <t>ICD coding is done, but no national language version of the ICD is available, which makes the coders’ task more difficult</t>
  </si>
  <si>
    <t>ICD coding is done according to a short list in the national language</t>
  </si>
  <si>
    <t>No – the ICD is not used</t>
  </si>
  <si>
    <t>Data quality, access, dissemination and use</t>
  </si>
  <si>
    <t>What consistency and plausibility checks on fertility and mortality levels are carried out before the data are released?</t>
  </si>
  <si>
    <t>Checks on overall levels of fertility and mortality derived from the vital statistics data are made routinely by calculating rates and comparing these over time; rates are also compared to data derived from other sources, such as censuses and surveys</t>
  </si>
  <si>
    <t>Checks on overall levels of fertility and mortality derived from vital statistics data are undertaken by calculating rates and comparing these to earlier time series</t>
  </si>
  <si>
    <t>Checks are limited to computer programmes that simply look for compilation errors before the data are published</t>
  </si>
  <si>
    <t>No specific checks are routinely carried out for data quality and plausibility of birth and death statistics</t>
  </si>
  <si>
    <t>What consistency and plausibility checks are applied to data on cause of death?</t>
  </si>
  <si>
    <t>In addition to checking the stability of patterns in cause of death over time, the proportion of ill-defined and unknown deaths is routinely monitored, and the age and sex patterns for major causes of death are checked for plausibility</t>
  </si>
  <si>
    <t>Routine checks of the consistency of patterns in cause of death are made to ensure that mortality from any disease group does not vary significantly from year to year, and that any fluctuations can be explained</t>
  </si>
  <si>
    <t>Checks are limited to automated checks for compilation and data entry errors</t>
  </si>
  <si>
    <t>There are no consistency and plausibility checks routinely carried out on data for cause of death</t>
  </si>
  <si>
    <t>Does the country publish or make available annual numbers of births disaggregated by sex, age and geographical or administrative region?</t>
  </si>
  <si>
    <t>Annual data on births are published according to any two disaggregations</t>
  </si>
  <si>
    <t>Annual data on births are available but disaggregated by sex only</t>
  </si>
  <si>
    <t>No annual statistics on birth are published</t>
  </si>
  <si>
    <t>Does the country publish or make available annual numbers of deaths disaggregated by sex, age and geographical or administrative region?</t>
  </si>
  <si>
    <t>Annual data on deaths are published according to any two of the above disaggregations</t>
  </si>
  <si>
    <t>Annual data on deaths are available but disaggregated by sex only</t>
  </si>
  <si>
    <t>No annual statistics on death are published</t>
  </si>
  <si>
    <t>Less than 2 years</t>
  </si>
  <si>
    <t>More than 2 years but less than 3 years</t>
  </si>
  <si>
    <t>More than 3 years but less than 5 years</t>
  </si>
  <si>
    <t>5 years or more</t>
  </si>
  <si>
    <t>How are data on vital events used for policy and programme purposes? (The group should discuss actual examples of where vital registration data are used)</t>
  </si>
  <si>
    <t>Data on births, deaths, and causes of death are widely used for socioeconomic planning and for monitoring the health status of the population, including the use of data on cause of death for public health purposes</t>
  </si>
  <si>
    <t>Data on births and deaths are used for reporting on health-related indicators such as the Millennium Development Goals and other national health-related goals, but cause-specific data are rarely used for public health purposes</t>
  </si>
  <si>
    <t>Only data on births are used for reporting on some indicators, such as fertility</t>
  </si>
  <si>
    <t>Data from the civil registration and vital statistics systems are not routinely used for policy and programme purposes</t>
  </si>
  <si>
    <t>Yes - annual data on births are published by all three disaggregations (sex, age and geographical or administrative region). Please indicate name of publication or web address where these data can be found</t>
  </si>
  <si>
    <t>What qualifications do mortality coders have for coding mortality in accordance with ICD principles and rules?</t>
  </si>
  <si>
    <t>What quality assurance procedures are in place for checking the coding?</t>
  </si>
  <si>
    <t>National evaluation of a random sample of coded certificates takes place occasionally to monitor the quality of the coding</t>
  </si>
  <si>
    <t>Quality evaluation is left to local supervisors who check the work of individual coders on an ad hoc basis</t>
  </si>
  <si>
    <t>No procedures exist and no evaluations of the quality of coding have been carried out</t>
  </si>
  <si>
    <t>A national regulatory procedure is in place to periodically review the quality of coded certificates, and feedback is given to coders so they can improve if necessary</t>
  </si>
  <si>
    <t>In peripheral offices, supplies are often short, and only the central or provincial offices have telephones, photocopiers and computers</t>
  </si>
  <si>
    <t>Legal framework</t>
  </si>
  <si>
    <t>Registration infrastructure</t>
  </si>
  <si>
    <t>Organization and functioning</t>
  </si>
  <si>
    <t>Completeness of registration</t>
  </si>
  <si>
    <t xml:space="preserve">ICD-compliant practices </t>
  </si>
  <si>
    <t>Coder qualification and training</t>
  </si>
  <si>
    <t>Quality of cause-of-death data</t>
  </si>
  <si>
    <t>Data quality and plausibility checks</t>
  </si>
  <si>
    <t>Data access, dissemination and use</t>
  </si>
  <si>
    <t>Area</t>
  </si>
  <si>
    <t>What is the delay between the reference year and the time when detailed national statistics on cause of death, classified by sex and age, are made available to the public?</t>
  </si>
  <si>
    <t>Area/Question</t>
  </si>
  <si>
    <t>Yes - annual data on deaths are published by all three disaggregations (sex, age and geographical or administrative region). Please indicate name of publication or web address where these data can be found</t>
  </si>
  <si>
    <t>Return to Menu</t>
  </si>
  <si>
    <t>Review results</t>
  </si>
  <si>
    <t>Clear current sheet</t>
  </si>
  <si>
    <t>Add/edit team members</t>
  </si>
  <si>
    <t>Summary table</t>
  </si>
  <si>
    <t>Summary graph</t>
  </si>
  <si>
    <t>General Information</t>
  </si>
  <si>
    <t xml:space="preserve">AVAILABLE ACTIONS:   </t>
  </si>
  <si>
    <t>Rapid assessment of national civil registration and vital statistics systems: Summary table</t>
  </si>
  <si>
    <r>
      <t>When medical certification of cause of death is rare, is verbal autopsy</t>
    </r>
    <r>
      <rPr>
        <b/>
        <vertAlign val="superscript"/>
        <sz val="10"/>
        <rFont val="Calibri"/>
        <family val="2"/>
      </rPr>
      <t>1</t>
    </r>
    <r>
      <rPr>
        <b/>
        <sz val="10"/>
        <rFont val="Calibri"/>
        <family val="2"/>
      </rPr>
      <t xml:space="preserve"> routinely used to determine the cause of death? (This question does not apply to countries where all deaths generally are medically certified as part of civil registration. Countries in this category should give themselves a score of 3)</t>
    </r>
  </si>
  <si>
    <t>Practices affecting the quality of cause-of death data and ICD coding practices</t>
  </si>
  <si>
    <t>22.</t>
  </si>
  <si>
    <t>23.</t>
  </si>
  <si>
    <t>24.</t>
  </si>
  <si>
    <t>25.</t>
  </si>
  <si>
    <r>
      <t>Yes – verbal autopsy is routinely applied to certify death using the international standard tool</t>
    </r>
    <r>
      <rPr>
        <vertAlign val="superscript"/>
        <sz val="10"/>
        <rFont val="Calibri"/>
        <family val="2"/>
      </rPr>
      <t>2</t>
    </r>
    <r>
      <rPr>
        <sz val="10"/>
        <rFont val="Calibri"/>
        <family val="2"/>
      </rPr>
      <t xml:space="preserve"> or a similar questionnaire based on this</t>
    </r>
  </si>
  <si>
    <r>
      <t>1</t>
    </r>
    <r>
      <rPr>
        <sz val="8"/>
        <rFont val="Calibri"/>
        <family val="2"/>
      </rPr>
      <t xml:space="preserve"> A verbal autopsy is a structured interview with caregivers or family members of households after a death occurs that is used to determine the probable cause or causes of death in populations where most deaths occur outside health facilities, and where direct medical certification is rare.</t>
    </r>
  </si>
  <si>
    <r>
      <t>2</t>
    </r>
    <r>
      <rPr>
        <sz val="8"/>
        <rFont val="Calibri"/>
        <family val="2"/>
      </rPr>
      <t xml:space="preserve"> Verbal autopsy standards: ascertaining and attributing cause of death. Geneva, World Health Organization, 2007.</t>
    </r>
  </si>
  <si>
    <r>
      <t xml:space="preserve">1 </t>
    </r>
    <r>
      <rPr>
        <sz val="8"/>
        <rFont val="Calibri"/>
        <family val="2"/>
      </rPr>
      <t>International statistical classification of diseases and related health problems. 10th Revision, version for 2007. Available at:
http://apps.who.int/classifications/apps/icd/icd10online/</t>
    </r>
  </si>
  <si>
    <r>
      <t>What percentage of causes of death in your country are classified as “Ill-defined and unknown causes of mortality” (as defined in Chapter XVIII of ICD-10</t>
    </r>
    <r>
      <rPr>
        <b/>
        <vertAlign val="superscript"/>
        <sz val="10"/>
        <rFont val="Calibri"/>
        <family val="2"/>
      </rPr>
      <t>1</t>
    </r>
    <r>
      <rPr>
        <b/>
        <sz val="10"/>
        <rFont val="Calibri"/>
        <family val="2"/>
      </rPr>
      <t>)?</t>
    </r>
  </si>
  <si>
    <t>Annual birth data published</t>
  </si>
  <si>
    <t>Annual death data published</t>
  </si>
  <si>
    <t>Please complete each tab
(click on to be redirected)</t>
  </si>
  <si>
    <t>Rapid assessment of national civil registration and vital statistics systems: Summary graph</t>
  </si>
  <si>
    <t>Print</t>
  </si>
  <si>
    <t>First name</t>
  </si>
  <si>
    <t>Family Name</t>
  </si>
  <si>
    <t xml:space="preserve">GENERAL INFORMATION </t>
  </si>
  <si>
    <t>Mortality coders must pass a formal test following a compulsory and intensive ICD-training course, additional courses are often needed</t>
  </si>
  <si>
    <t>Mortality coders are given a short training course in ICD and pass a basic test.  Complex issues are learnt on the job from more experienced coders</t>
  </si>
  <si>
    <t>New coders are instructed by more experienced coders; new coders are given the ICD volumes and expected to learn on the job</t>
  </si>
  <si>
    <t>New coders are provided with minimal instructions from other coders and receive incomplete ICD materials</t>
  </si>
  <si>
    <t>What is the delay between the reference year and the time when detailed national statistics on causes of death, classified by sex and age, are made available to the public?</t>
  </si>
  <si>
    <t>Before replying to questions 9 and 10, carefully read Box 1 (in the PDF document), which explains the concept of completeness.  If no recent completeness estimates exist for birth and death registrations, they can be calculated using the simple method indicated in Box 1.</t>
  </si>
  <si>
    <t>The rapid assessment tool and its applications</t>
  </si>
  <si>
    <t>This tool is a product of the collaboration of the University of Queensland and World Health Organization.  We gratefully acknowledge the staff from the Ministry of Health of Kenya for their initiative and ideas in designing the electronic version of the tool.</t>
  </si>
  <si>
    <t>Put your cursor in column F and a pull-down list will appear</t>
  </si>
  <si>
    <t>Table of scores, ratings and actions required for rapid assessment</t>
  </si>
  <si>
    <t>The score for each scenario is converted into percentages and will appear in the sheet "Graph".  Based on the overall score obtained, the functioning of the national system can be situated.</t>
  </si>
  <si>
    <t>The table below shows the ratings for the possible scores and outlines the action required for each rating.</t>
  </si>
  <si>
    <t>Score (%)</t>
  </si>
  <si>
    <t>Rating</t>
  </si>
  <si>
    <t>Actions required</t>
  </si>
  <si>
    <t>&lt; 34</t>
  </si>
  <si>
    <t>Dysfunctional</t>
  </si>
  <si>
    <t>35-64</t>
  </si>
  <si>
    <t>Weak</t>
  </si>
  <si>
    <t>Many aspects of the system do not function well, and multiple issues require attention</t>
  </si>
  <si>
    <t>65-84</t>
  </si>
  <si>
    <t>Functional but inadequate</t>
  </si>
  <si>
    <t>85-100</t>
  </si>
  <si>
    <t>Satisfactory</t>
  </si>
  <si>
    <t>Minor adjustments may be required in an otherwise well-functioning system</t>
  </si>
  <si>
    <t>System works but some elements function poorly and require attention; specific weaknesses of the system
should be identified by completing the comprehensive review</t>
  </si>
  <si>
    <r>
      <t xml:space="preserve">The rapid assessment tool consists of 25 questions about how the civil registgration and vital statistics systems function.  The questions are grouped into 11 areas.  Questions for each area are contained in individual worksheets.
Each question allows countries to select one of four scentarios (labelled A-D) describing a typical range of hypothetical situations.  A numeric value (from 3 to 0) is attached to each scenario, allowing a total score to be obtained.  The score has no scientific value and should only be taken as a rought indication of the functionality and quality of civil registration and vital statistics systems.  
The rapid assessment can be carried out in different ways.  The group of people knowledgeable in civil regisgtraion and vital statistics can meet and discuss each question before reaching a consensus on the overall country score.  Alternatively, individual group members can score each question after the group discussion and the scores can be averaged to produce a final result.  The scoring of scenarios is as follows:
</t>
    </r>
    <r>
      <rPr>
        <b/>
        <sz val="12"/>
        <color indexed="18"/>
        <rFont val="Calibri"/>
        <family val="2"/>
      </rPr>
      <t xml:space="preserve">scenario A = score 3
scenario B = score 2
scenario C = score 1
scenario D = score 0
</t>
    </r>
    <r>
      <rPr>
        <b/>
        <sz val="12"/>
        <color indexed="10"/>
        <rFont val="Calibri"/>
        <family val="2"/>
      </rPr>
      <t>It is important to complete first the worksheet "General info" as the name of the team members would then automatically appear in subsequent worksheets.</t>
    </r>
    <r>
      <rPr>
        <sz val="12"/>
        <rFont val="Calibri"/>
        <family val="2"/>
      </rPr>
      <t xml:space="preserve">
If your team has several members, when responding to a question, an answer can be selected for each member.  Put your cursor on column F (score),
a drop-down list will then appear besides each member's name.
Select the scenario for each team member.  An average scenario of all the team members would be automatically calculated and shown in the grey cells in column G.
If you decide to input a score for the entire group, put your cursor in yellow cells in column D.   
To delete any scenario selected, simply press the delete key on your keyboard. 
The results of the assessment are automatically shown in a table and graph. 
For printing the results, go to the Menu sheet and select the print options.</t>
    </r>
  </si>
  <si>
    <t xml:space="preserve">in Afghanistan there is only one organization " Civil Registration and Vital Statistics office " responsible for birth and death registration . </t>
  </si>
  <si>
    <t xml:space="preserve">Computers and phone are only available in center of provinces </t>
  </si>
  <si>
    <t xml:space="preserve">Due to quality and coverage issue , annual report of vital statistics is not published </t>
  </si>
  <si>
    <t xml:space="preserve"> N/A</t>
  </si>
  <si>
    <t>None</t>
  </si>
  <si>
    <t xml:space="preserve">Not used at all </t>
  </si>
  <si>
    <t xml:space="preserve">ICD is not used </t>
  </si>
  <si>
    <t xml:space="preserve"> </t>
  </si>
  <si>
    <t>No vital statistics are published annually ( quality and coverage issues)</t>
  </si>
  <si>
    <t xml:space="preserve">ICD is not used routinely </t>
  </si>
  <si>
    <t>Thirty years back, cause of death were reported based on ICD to MOPH, about 30 people worked specifically on this issues. However, now ICD is not used routinely. We only used ICD 10 to identify the cause of death in Afghanistan Mortality Survey 2010.</t>
  </si>
  <si>
    <t>all collected information are compiled monthly , but due to security and geographical reasons , most of them are not submitted in timely manner. The birth and death are recorded in three Civil Registration Book. No electronic transmission is used .</t>
  </si>
  <si>
    <t>there is a specific procedure to transfer the birth and death registration forms from peripheral to provincial and central office . There is monthly schedule for transferring theses form to center. All these  documents are transported via government post system . All application for requesting for birth and death registration are accepted in the districts and provincial centers and also in capital of the country.</t>
  </si>
  <si>
    <t>UNICEf conducted evaluation of birth and death in 2011. To get addition in schools, it is mandatory to have National ID card not birth Certificate. Most of the birth registration take place in hospitals and maternity homes. Birth registration is possible through immunization campaigns, it was applied in recent campaigns, but there were a  lot of challenges and weaknesses</t>
  </si>
  <si>
    <t>There is no any evaluation which indicates the completeness of death registration in the country . Death certificate is not necessary for burying the death body.  For pension and heritage services , there is need for death certificate .</t>
  </si>
  <si>
    <t>Although the committee is present it does not meet frequently (IDSC) . As per the new presidential order, all relevant stakeholders are required to closely work on CR . However, the meetings are irregular and the attendants are frequently changes. No permanents  members participated . No MOU has been in place between Civil registration office, central statistics organization , ministry of public health and other relevant organization .</t>
  </si>
  <si>
    <t>The registration units are mostly located in the districts and large villages . Still there are number of districts which have been not covered by Civil registration ( for example in Paktya , Paktika and khost provinces)</t>
  </si>
  <si>
    <t>There have been number of new and  refresher training for registrars ( both new employed and old) conducted . All form return to main office reviewed and recorded in the register book . All CR units are monitored regularly .</t>
  </si>
  <si>
    <t>the legislation is exist but enforced partially . It was indorsed in 1999 which needs to be revised. Both births and deaths are required to register within six months. However there is no penalty for not doing so. No fees applied for birth registration</t>
  </si>
  <si>
    <t>Both private and public doctors can certify the cause of death . Those Death occur outside the hospital , the community leader and registrar ( non professional ) can certify the cause of death.</t>
  </si>
  <si>
    <t>Niazi</t>
  </si>
  <si>
    <t>Rohullah</t>
  </si>
  <si>
    <t>Sultani</t>
  </si>
  <si>
    <t>Doctor</t>
  </si>
  <si>
    <t>drssaltani@yahoo.com</t>
  </si>
  <si>
    <t>Asadullah</t>
  </si>
  <si>
    <t>Station Director</t>
  </si>
  <si>
    <t>asadniazy@yahoo.com</t>
  </si>
  <si>
    <t>Ahmad</t>
  </si>
  <si>
    <t>Eklil</t>
  </si>
  <si>
    <t>M&amp;E Consultant</t>
  </si>
  <si>
    <t>eklil.gcmu@gmail.com</t>
  </si>
  <si>
    <t>Islam</t>
  </si>
  <si>
    <t>Saeed</t>
  </si>
  <si>
    <t>Director/Alumnus FELTP</t>
  </si>
  <si>
    <t>km_islam2001@yahoo.com</t>
  </si>
  <si>
    <t>Hafiz</t>
  </si>
  <si>
    <t>Rasooly</t>
  </si>
  <si>
    <t xml:space="preserve">Surveillance Officer/Mentor for CRVS  RA </t>
  </si>
  <si>
    <t>dochafez@yahoo.com</t>
  </si>
  <si>
    <t>Ataullah</t>
  </si>
  <si>
    <t>Program Manager</t>
  </si>
  <si>
    <t>atasayedeai@gmail.com</t>
  </si>
  <si>
    <t>Fahima</t>
  </si>
  <si>
    <t>Hakimi</t>
  </si>
  <si>
    <t>Medical Record Advisor</t>
  </si>
  <si>
    <t>fhakimi@urc.com</t>
  </si>
  <si>
    <t>Rahila</t>
  </si>
  <si>
    <t>Demography Director</t>
  </si>
  <si>
    <t>rahila.arif@gmail.com</t>
  </si>
  <si>
    <t>Afghanistan</t>
  </si>
  <si>
    <t>Completed on 23 December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</si>
</sst>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49"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sz val="10"/>
      <name val="Calibri"/>
      <family val="2"/>
    </font>
    <font>
      <i/>
      <sz val="10"/>
      <name val="Calibri"/>
      <family val="2"/>
    </font>
    <font>
      <b/>
      <sz val="10"/>
      <name val="Calibri"/>
      <family val="2"/>
    </font>
    <font>
      <sz val="12"/>
      <name val="Calibri"/>
      <family val="2"/>
    </font>
    <font>
      <b/>
      <sz val="18"/>
      <color indexed="9"/>
      <name val="Calibri"/>
      <family val="2"/>
    </font>
    <font>
      <b/>
      <sz val="12"/>
      <name val="Calibri"/>
      <family val="2"/>
    </font>
    <font>
      <u/>
      <sz val="12"/>
      <color indexed="12"/>
      <name val="Calibri"/>
      <family val="2"/>
    </font>
    <font>
      <sz val="14"/>
      <name val="Calibri"/>
      <family val="2"/>
    </font>
    <font>
      <b/>
      <sz val="10"/>
      <color indexed="9"/>
      <name val="Calibri"/>
      <family val="2"/>
    </font>
    <font>
      <i/>
      <sz val="8"/>
      <name val="Calibri"/>
      <family val="2"/>
    </font>
    <font>
      <b/>
      <sz val="10"/>
      <color indexed="62"/>
      <name val="Calibri"/>
      <family val="2"/>
    </font>
    <font>
      <sz val="10"/>
      <color indexed="9"/>
      <name val="Calibri"/>
      <family val="2"/>
    </font>
    <font>
      <b/>
      <sz val="12"/>
      <color indexed="18"/>
      <name val="Calibri"/>
      <family val="2"/>
    </font>
    <font>
      <sz val="18"/>
      <name val="Calibri"/>
      <family val="2"/>
    </font>
    <font>
      <sz val="16"/>
      <name val="Calibri"/>
      <family val="2"/>
    </font>
    <font>
      <b/>
      <sz val="12"/>
      <color indexed="9"/>
      <name val="Calibri"/>
      <family val="2"/>
    </font>
    <font>
      <b/>
      <sz val="14"/>
      <color indexed="18"/>
      <name val="Calibri"/>
      <family val="2"/>
    </font>
    <font>
      <b/>
      <vertAlign val="superscript"/>
      <sz val="10"/>
      <name val="Calibri"/>
      <family val="2"/>
    </font>
    <font>
      <vertAlign val="superscript"/>
      <sz val="10"/>
      <name val="Calibri"/>
      <family val="2"/>
    </font>
    <font>
      <vertAlign val="superscript"/>
      <sz val="8"/>
      <name val="Calibri"/>
      <family val="2"/>
    </font>
    <font>
      <sz val="8"/>
      <name val="Calibri"/>
      <family val="2"/>
    </font>
    <font>
      <b/>
      <i/>
      <sz val="12"/>
      <color indexed="10"/>
      <name val="Calibri"/>
      <family val="2"/>
    </font>
    <font>
      <b/>
      <sz val="9"/>
      <color indexed="18"/>
      <name val="Calibri"/>
      <family val="2"/>
    </font>
    <font>
      <b/>
      <sz val="16"/>
      <color indexed="18"/>
      <name val="Calibri"/>
      <family val="2"/>
    </font>
    <font>
      <sz val="12"/>
      <color indexed="22"/>
      <name val="Calibri"/>
      <family val="2"/>
    </font>
    <font>
      <b/>
      <sz val="12"/>
      <color indexed="10"/>
      <name val="Calibri"/>
      <family val="2"/>
    </font>
    <font>
      <b/>
      <i/>
      <sz val="10"/>
      <color indexed="18"/>
      <name val="Arial"/>
      <family val="2"/>
    </font>
    <font>
      <sz val="12"/>
      <color rgb="FF000000"/>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62"/>
        <bgColor indexed="64"/>
      </patternFill>
    </fill>
    <fill>
      <patternFill patternType="solid">
        <fgColor indexed="23"/>
        <bgColor indexed="64"/>
      </patternFill>
    </fill>
    <fill>
      <patternFill patternType="solid">
        <fgColor indexed="43"/>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 fillId="0" borderId="0" applyNumberFormat="0" applyFill="0" applyBorder="0" applyAlignment="0" applyProtection="0"/>
    <xf numFmtId="0" fontId="1"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66">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right"/>
    </xf>
    <xf numFmtId="0" fontId="21" fillId="0" borderId="0" xfId="0" applyFont="1" applyAlignment="1">
      <alignment wrapText="1"/>
    </xf>
    <xf numFmtId="0" fontId="22" fillId="0" borderId="0" xfId="0" applyFont="1"/>
    <xf numFmtId="0" fontId="23" fillId="0" borderId="0" xfId="0" applyFont="1"/>
    <xf numFmtId="0" fontId="21" fillId="0" borderId="0" xfId="0" applyFont="1" applyFill="1" applyAlignment="1">
      <alignment horizontal="center"/>
    </xf>
    <xf numFmtId="1" fontId="21" fillId="24" borderId="0" xfId="0" applyNumberFormat="1" applyFont="1" applyFill="1" applyAlignment="1">
      <alignment horizontal="center"/>
    </xf>
    <xf numFmtId="0" fontId="23" fillId="0" borderId="0" xfId="0" applyFont="1" applyAlignment="1">
      <alignment horizontal="center"/>
    </xf>
    <xf numFmtId="0" fontId="25" fillId="0" borderId="0" xfId="0" applyFont="1" applyFill="1" applyBorder="1" applyAlignment="1">
      <alignment vertical="center" wrapText="1"/>
    </xf>
    <xf numFmtId="0" fontId="21"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Border="1" applyAlignment="1">
      <alignment vertical="center" wrapText="1"/>
    </xf>
    <xf numFmtId="0" fontId="21" fillId="0" borderId="0" xfId="0" applyFont="1" applyFill="1" applyBorder="1" applyAlignment="1">
      <alignment vertical="center"/>
    </xf>
    <xf numFmtId="164" fontId="21" fillId="0" borderId="0" xfId="0" applyNumberFormat="1" applyFont="1" applyFill="1" applyBorder="1" applyAlignment="1">
      <alignment vertical="center" wrapText="1"/>
    </xf>
    <xf numFmtId="0" fontId="28" fillId="0" borderId="0" xfId="0" applyFont="1"/>
    <xf numFmtId="0" fontId="21" fillId="0" borderId="10" xfId="0" applyFont="1" applyBorder="1"/>
    <xf numFmtId="0" fontId="21" fillId="0" borderId="10" xfId="0" applyFont="1" applyBorder="1" applyAlignment="1">
      <alignment horizontal="right"/>
    </xf>
    <xf numFmtId="0" fontId="21" fillId="0" borderId="10" xfId="0" applyFont="1" applyBorder="1" applyAlignment="1">
      <alignment horizontal="center"/>
    </xf>
    <xf numFmtId="0" fontId="29" fillId="25" borderId="11" xfId="0" applyFont="1" applyFill="1" applyBorder="1" applyAlignment="1">
      <alignment horizontal="left"/>
    </xf>
    <xf numFmtId="0" fontId="29" fillId="25" borderId="12" xfId="0" applyFont="1" applyFill="1" applyBorder="1"/>
    <xf numFmtId="0" fontId="29" fillId="25" borderId="13" xfId="0" applyFont="1" applyFill="1" applyBorder="1"/>
    <xf numFmtId="0" fontId="29" fillId="26" borderId="10" xfId="0" applyFont="1" applyFill="1" applyBorder="1" applyAlignment="1">
      <alignment horizontal="center"/>
    </xf>
    <xf numFmtId="0" fontId="21" fillId="25" borderId="0" xfId="0" applyFont="1" applyFill="1"/>
    <xf numFmtId="9" fontId="26" fillId="0" borderId="0" xfId="41" applyFont="1" applyAlignment="1">
      <alignment horizontal="center"/>
    </xf>
    <xf numFmtId="0" fontId="23" fillId="0" borderId="0" xfId="0" applyFont="1" applyAlignment="1">
      <alignment horizontal="centerContinuous"/>
    </xf>
    <xf numFmtId="0" fontId="21" fillId="0" borderId="0" xfId="0" applyFont="1" applyAlignment="1">
      <alignment horizontal="centerContinuous"/>
    </xf>
    <xf numFmtId="0" fontId="30" fillId="0" borderId="0" xfId="0" applyFont="1" applyAlignment="1">
      <alignment wrapText="1"/>
    </xf>
    <xf numFmtId="0" fontId="21" fillId="0" borderId="0" xfId="0" applyFont="1" applyAlignment="1"/>
    <xf numFmtId="0" fontId="21" fillId="0" borderId="10" xfId="0" applyFont="1" applyBorder="1" applyAlignment="1">
      <alignment horizontal="left" wrapText="1"/>
    </xf>
    <xf numFmtId="0" fontId="29" fillId="25" borderId="12" xfId="0" applyFont="1" applyFill="1" applyBorder="1" applyAlignment="1">
      <alignment horizontal="left" wrapText="1"/>
    </xf>
    <xf numFmtId="0" fontId="29" fillId="25" borderId="12" xfId="0" applyFont="1" applyFill="1" applyBorder="1" applyAlignment="1">
      <alignment horizontal="left"/>
    </xf>
    <xf numFmtId="0" fontId="26" fillId="0" borderId="0" xfId="0" applyFont="1" applyAlignment="1">
      <alignment horizontal="right"/>
    </xf>
    <xf numFmtId="0" fontId="31" fillId="25" borderId="12" xfId="0" applyFont="1" applyFill="1" applyBorder="1" applyAlignment="1">
      <alignment horizontal="center"/>
    </xf>
    <xf numFmtId="0" fontId="26" fillId="0" borderId="0" xfId="0" applyFont="1" applyAlignment="1">
      <alignment vertical="center"/>
    </xf>
    <xf numFmtId="9" fontId="26" fillId="0" borderId="0" xfId="41" applyFont="1" applyAlignment="1">
      <alignment horizontal="center" vertical="center"/>
    </xf>
    <xf numFmtId="0" fontId="23" fillId="0" borderId="11" xfId="0" applyFont="1" applyFill="1" applyBorder="1" applyAlignment="1">
      <alignment horizontal="right"/>
    </xf>
    <xf numFmtId="0" fontId="12" fillId="0" borderId="0" xfId="34" applyAlignment="1" applyProtection="1"/>
    <xf numFmtId="0" fontId="21" fillId="0" borderId="0" xfId="0" applyFont="1" applyFill="1" applyAlignment="1" applyProtection="1">
      <alignment horizontal="center"/>
      <protection locked="0"/>
    </xf>
    <xf numFmtId="0" fontId="21" fillId="0" borderId="0" xfId="0" applyFont="1" applyProtection="1">
      <protection locked="0"/>
    </xf>
    <xf numFmtId="0" fontId="21" fillId="0" borderId="0" xfId="0" applyFont="1" applyFill="1" applyProtection="1">
      <protection locked="0"/>
    </xf>
    <xf numFmtId="0" fontId="32" fillId="0" borderId="0" xfId="0" applyFont="1"/>
    <xf numFmtId="0" fontId="32" fillId="0" borderId="0" xfId="0" applyFont="1" applyAlignment="1">
      <alignment horizontal="center"/>
    </xf>
    <xf numFmtId="0" fontId="32" fillId="0" borderId="0" xfId="0" applyFont="1" applyFill="1" applyAlignment="1">
      <alignment wrapText="1"/>
    </xf>
    <xf numFmtId="0" fontId="32" fillId="0" borderId="0" xfId="0" applyFont="1" applyAlignment="1">
      <alignment wrapText="1"/>
    </xf>
    <xf numFmtId="0" fontId="32" fillId="0" borderId="0" xfId="0" applyFont="1" applyFill="1" applyBorder="1" applyAlignment="1">
      <alignment horizontal="center" wrapText="1"/>
    </xf>
    <xf numFmtId="0" fontId="33" fillId="0" borderId="0" xfId="0" applyFont="1"/>
    <xf numFmtId="0" fontId="23" fillId="0" borderId="14" xfId="0" applyFont="1" applyBorder="1" applyAlignment="1">
      <alignment horizontal="right"/>
    </xf>
    <xf numFmtId="0" fontId="21" fillId="0" borderId="10" xfId="0" applyFont="1" applyFill="1" applyBorder="1" applyAlignment="1">
      <alignment horizontal="right"/>
    </xf>
    <xf numFmtId="0" fontId="21" fillId="0" borderId="10" xfId="0" applyFont="1" applyFill="1" applyBorder="1" applyAlignment="1">
      <alignment wrapText="1"/>
    </xf>
    <xf numFmtId="0" fontId="21" fillId="0" borderId="10" xfId="0" applyFont="1" applyBorder="1" applyAlignment="1">
      <alignment wrapText="1"/>
    </xf>
    <xf numFmtId="0" fontId="21" fillId="0" borderId="15" xfId="0" applyFont="1" applyFill="1" applyBorder="1" applyAlignment="1">
      <alignment horizontal="right"/>
    </xf>
    <xf numFmtId="0" fontId="21" fillId="0" borderId="15" xfId="0" applyFont="1" applyFill="1" applyBorder="1" applyAlignment="1">
      <alignment wrapText="1"/>
    </xf>
    <xf numFmtId="0" fontId="34" fillId="0" borderId="0" xfId="0" applyFont="1"/>
    <xf numFmtId="0" fontId="32" fillId="0" borderId="0" xfId="0" applyFont="1" applyFill="1"/>
    <xf numFmtId="9" fontId="23" fillId="0" borderId="10" xfId="41" applyFont="1" applyFill="1" applyBorder="1" applyAlignment="1">
      <alignment horizontal="center"/>
    </xf>
    <xf numFmtId="0" fontId="35" fillId="0" borderId="0" xfId="0" applyFont="1"/>
    <xf numFmtId="0" fontId="21" fillId="27" borderId="10" xfId="0" applyFont="1" applyFill="1" applyBorder="1" applyAlignment="1" applyProtection="1">
      <alignment horizontal="center"/>
      <protection locked="0"/>
    </xf>
    <xf numFmtId="0" fontId="12" fillId="0" borderId="0" xfId="34" applyAlignment="1" applyProtection="1">
      <alignment horizontal="left"/>
    </xf>
    <xf numFmtId="0" fontId="36" fillId="25" borderId="16" xfId="0" applyFont="1" applyFill="1" applyBorder="1" applyAlignment="1">
      <alignment horizontal="center" vertical="center" wrapText="1"/>
    </xf>
    <xf numFmtId="0" fontId="36" fillId="25" borderId="17" xfId="0" applyFont="1" applyFill="1" applyBorder="1" applyAlignment="1">
      <alignment horizontal="center" vertical="center" wrapText="1"/>
    </xf>
    <xf numFmtId="0" fontId="24" fillId="0" borderId="18" xfId="0" applyFont="1" applyFill="1" applyBorder="1" applyAlignment="1" applyProtection="1">
      <alignment horizontal="center" vertical="center" wrapText="1"/>
      <protection locked="0"/>
    </xf>
    <xf numFmtId="0" fontId="24" fillId="0" borderId="10" xfId="0" applyFont="1" applyFill="1" applyBorder="1" applyAlignment="1" applyProtection="1">
      <alignment horizontal="center" vertical="center" wrapText="1"/>
      <protection locked="0"/>
    </xf>
    <xf numFmtId="0" fontId="24" fillId="0" borderId="19" xfId="0" applyFont="1" applyFill="1" applyBorder="1" applyAlignment="1" applyProtection="1">
      <alignment horizontal="center" vertical="center" wrapText="1"/>
      <protection locked="0"/>
    </xf>
    <xf numFmtId="0" fontId="12" fillId="0" borderId="0" xfId="34" applyAlignment="1" applyProtection="1">
      <alignment horizontal="left"/>
      <protection locked="0"/>
    </xf>
    <xf numFmtId="0" fontId="12" fillId="0" borderId="0" xfId="34" applyFont="1" applyAlignment="1" applyProtection="1">
      <alignment horizontal="left"/>
      <protection locked="0"/>
    </xf>
    <xf numFmtId="0" fontId="37" fillId="0" borderId="0" xfId="0" applyFont="1"/>
    <xf numFmtId="0" fontId="21" fillId="24" borderId="0" xfId="0" applyFont="1" applyFill="1"/>
    <xf numFmtId="0" fontId="29" fillId="0" borderId="0" xfId="0" applyFont="1" applyFill="1" applyBorder="1" applyAlignment="1">
      <alignment horizontal="right"/>
    </xf>
    <xf numFmtId="0" fontId="29" fillId="25" borderId="10" xfId="0" applyFont="1" applyFill="1" applyBorder="1" applyAlignment="1">
      <alignment horizontal="center"/>
    </xf>
    <xf numFmtId="0" fontId="21" fillId="24" borderId="0" xfId="0" applyFont="1" applyFill="1" applyAlignment="1">
      <alignment horizontal="right"/>
    </xf>
    <xf numFmtId="0" fontId="21" fillId="24" borderId="0" xfId="0" applyFont="1" applyFill="1" applyAlignment="1">
      <alignment horizontal="right" wrapText="1"/>
    </xf>
    <xf numFmtId="0" fontId="32" fillId="0" borderId="0" xfId="0" applyFont="1" applyAlignment="1"/>
    <xf numFmtId="0" fontId="40" fillId="0" borderId="0" xfId="0" applyFont="1" applyAlignment="1">
      <alignment wrapText="1"/>
    </xf>
    <xf numFmtId="0" fontId="40" fillId="0" borderId="0" xfId="0" applyFont="1"/>
    <xf numFmtId="14" fontId="21" fillId="0" borderId="10" xfId="0" applyNumberFormat="1" applyFont="1" applyBorder="1" applyAlignment="1">
      <alignment horizontal="left" wrapText="1"/>
    </xf>
    <xf numFmtId="14" fontId="29" fillId="25" borderId="13" xfId="0" applyNumberFormat="1" applyFont="1" applyFill="1" applyBorder="1" applyAlignment="1">
      <alignment horizontal="left" wrapText="1"/>
    </xf>
    <xf numFmtId="0" fontId="29" fillId="25" borderId="13" xfId="0" applyFont="1" applyFill="1" applyBorder="1" applyAlignment="1">
      <alignment horizontal="left" wrapText="1"/>
    </xf>
    <xf numFmtId="0" fontId="26" fillId="0" borderId="0" xfId="0" applyFont="1" applyAlignment="1">
      <alignment vertical="center" wrapText="1"/>
    </xf>
    <xf numFmtId="0" fontId="42" fillId="0" borderId="0" xfId="0" applyFont="1" applyAlignment="1">
      <alignment vertical="top"/>
    </xf>
    <xf numFmtId="0" fontId="21" fillId="0" borderId="15" xfId="0" applyFont="1" applyFill="1" applyBorder="1" applyAlignment="1">
      <alignment horizontal="right" vertical="top"/>
    </xf>
    <xf numFmtId="0" fontId="21" fillId="0" borderId="10" xfId="0" applyFont="1" applyFill="1" applyBorder="1" applyAlignment="1">
      <alignment horizontal="right" vertical="top"/>
    </xf>
    <xf numFmtId="0" fontId="21" fillId="0" borderId="10" xfId="0" applyFont="1" applyBorder="1" applyAlignment="1">
      <alignment horizontal="right" vertical="top"/>
    </xf>
    <xf numFmtId="0" fontId="21" fillId="0" borderId="15" xfId="0" applyFont="1" applyFill="1" applyBorder="1" applyAlignment="1">
      <alignment horizontal="right" vertical="center"/>
    </xf>
    <xf numFmtId="0" fontId="21" fillId="0" borderId="10" xfId="0" applyFont="1" applyFill="1" applyBorder="1" applyAlignment="1">
      <alignment horizontal="right" vertical="center"/>
    </xf>
    <xf numFmtId="0" fontId="21" fillId="0" borderId="10" xfId="0" applyFont="1" applyBorder="1" applyAlignment="1">
      <alignment horizontal="right" vertical="center"/>
    </xf>
    <xf numFmtId="0" fontId="23" fillId="0" borderId="14" xfId="0" applyFont="1" applyBorder="1" applyAlignment="1">
      <alignment horizontal="right" vertical="top"/>
    </xf>
    <xf numFmtId="0" fontId="44" fillId="0" borderId="0" xfId="0" applyFont="1"/>
    <xf numFmtId="0" fontId="45" fillId="24" borderId="20" xfId="0" applyFont="1" applyFill="1" applyBorder="1" applyAlignment="1">
      <alignment vertical="center" wrapText="1"/>
    </xf>
    <xf numFmtId="0" fontId="45" fillId="24" borderId="0" xfId="0" applyFont="1" applyFill="1" applyBorder="1" applyAlignment="1">
      <alignment vertical="center" wrapText="1"/>
    </xf>
    <xf numFmtId="0" fontId="45" fillId="24" borderId="0" xfId="0" applyFont="1" applyFill="1" applyBorder="1" applyAlignment="1" applyProtection="1">
      <alignment vertical="center" wrapText="1"/>
      <protection locked="0"/>
    </xf>
    <xf numFmtId="0" fontId="45" fillId="24" borderId="21" xfId="0" applyFont="1" applyFill="1" applyBorder="1" applyAlignment="1">
      <alignment vertical="center" wrapText="1"/>
    </xf>
    <xf numFmtId="0" fontId="24" fillId="24" borderId="20" xfId="0" applyFont="1" applyFill="1" applyBorder="1" applyAlignment="1">
      <alignment vertical="center"/>
    </xf>
    <xf numFmtId="0" fontId="26" fillId="24" borderId="0" xfId="0" applyFont="1" applyFill="1" applyBorder="1" applyAlignment="1">
      <alignment vertical="center"/>
    </xf>
    <xf numFmtId="0" fontId="24" fillId="24" borderId="0" xfId="0" applyFont="1" applyFill="1" applyBorder="1" applyAlignment="1">
      <alignment vertical="center"/>
    </xf>
    <xf numFmtId="0" fontId="24" fillId="24" borderId="21" xfId="0" applyFont="1" applyFill="1" applyBorder="1" applyAlignment="1">
      <alignment vertical="center"/>
    </xf>
    <xf numFmtId="0" fontId="23" fillId="0" borderId="14" xfId="0" applyFont="1" applyBorder="1" applyAlignment="1">
      <alignment horizontal="right" vertical="center"/>
    </xf>
    <xf numFmtId="0" fontId="21" fillId="0" borderId="0" xfId="0" applyFont="1" applyFill="1" applyAlignment="1"/>
    <xf numFmtId="0" fontId="26" fillId="0" borderId="0" xfId="0" applyFont="1"/>
    <xf numFmtId="0" fontId="24" fillId="0" borderId="22" xfId="0" applyFont="1" applyFill="1" applyBorder="1" applyAlignment="1" applyProtection="1">
      <alignment horizontal="center" vertical="center" wrapText="1"/>
      <protection locked="0"/>
    </xf>
    <xf numFmtId="0" fontId="24" fillId="0" borderId="12" xfId="0"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center" wrapText="1"/>
      <protection locked="0"/>
    </xf>
    <xf numFmtId="0" fontId="0" fillId="0" borderId="0" xfId="0" applyBorder="1"/>
    <xf numFmtId="0" fontId="24" fillId="0" borderId="0" xfId="0" applyFont="1" applyFill="1" applyBorder="1" applyAlignment="1" applyProtection="1">
      <alignment horizontal="center" vertical="center" wrapText="1"/>
      <protection locked="0"/>
    </xf>
    <xf numFmtId="0" fontId="27" fillId="0" borderId="0" xfId="34"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0" fillId="0" borderId="24" xfId="0" applyBorder="1"/>
    <xf numFmtId="0" fontId="0" fillId="0" borderId="25" xfId="0" applyBorder="1"/>
    <xf numFmtId="0" fontId="0" fillId="0" borderId="26" xfId="0" applyBorder="1"/>
    <xf numFmtId="0" fontId="24" fillId="0" borderId="0" xfId="0" applyFont="1"/>
    <xf numFmtId="0" fontId="21" fillId="0" borderId="16" xfId="0" applyFont="1" applyBorder="1"/>
    <xf numFmtId="0" fontId="21" fillId="0" borderId="17" xfId="0" applyFont="1" applyBorder="1"/>
    <xf numFmtId="0" fontId="21" fillId="0" borderId="20" xfId="0" applyFont="1" applyBorder="1"/>
    <xf numFmtId="0" fontId="21" fillId="0" borderId="0" xfId="0" applyFont="1" applyBorder="1"/>
    <xf numFmtId="0" fontId="21" fillId="0" borderId="21" xfId="0" applyFont="1" applyBorder="1"/>
    <xf numFmtId="0" fontId="21" fillId="0" borderId="14" xfId="0" applyFont="1" applyBorder="1"/>
    <xf numFmtId="0" fontId="21" fillId="0" borderId="27" xfId="0" applyFont="1" applyBorder="1"/>
    <xf numFmtId="0" fontId="21" fillId="0" borderId="28" xfId="0" applyFont="1" applyBorder="1"/>
    <xf numFmtId="0" fontId="21" fillId="0" borderId="12" xfId="0" applyFont="1" applyBorder="1"/>
    <xf numFmtId="0" fontId="21" fillId="0" borderId="29" xfId="0" applyFont="1" applyBorder="1"/>
    <xf numFmtId="0" fontId="26" fillId="0" borderId="30" xfId="0" applyFont="1" applyBorder="1"/>
    <xf numFmtId="0" fontId="26" fillId="0" borderId="14" xfId="0" applyFont="1" applyBorder="1"/>
    <xf numFmtId="0" fontId="26" fillId="0" borderId="31" xfId="0" applyFont="1" applyBorder="1"/>
    <xf numFmtId="0" fontId="21" fillId="0" borderId="0" xfId="0" applyFont="1" applyFill="1" applyAlignment="1" applyProtection="1">
      <alignment vertical="center" wrapText="1"/>
      <protection locked="0"/>
    </xf>
    <xf numFmtId="0" fontId="12" fillId="0" borderId="10" xfId="34" applyBorder="1" applyAlignment="1" applyProtection="1">
      <alignment vertical="center"/>
    </xf>
    <xf numFmtId="0" fontId="48" fillId="0" borderId="10" xfId="0" applyFont="1" applyBorder="1" applyAlignment="1">
      <alignment horizontal="right" vertical="center"/>
    </xf>
    <xf numFmtId="0" fontId="23" fillId="0" borderId="14" xfId="0" applyFont="1" applyBorder="1" applyAlignment="1">
      <alignment horizontal="left" wrapText="1"/>
    </xf>
    <xf numFmtId="0" fontId="21" fillId="0" borderId="32" xfId="0" applyFont="1" applyFill="1" applyBorder="1" applyAlignment="1" applyProtection="1">
      <alignment horizontal="left" wrapText="1"/>
      <protection locked="0"/>
    </xf>
    <xf numFmtId="0" fontId="21" fillId="0" borderId="15" xfId="0" applyFont="1" applyFill="1" applyBorder="1" applyAlignment="1" applyProtection="1">
      <alignment horizontal="left" wrapText="1"/>
      <protection locked="0"/>
    </xf>
    <xf numFmtId="0" fontId="24" fillId="0" borderId="0" xfId="0" applyFont="1" applyAlignment="1">
      <alignment horizontal="left" vertical="top" wrapText="1"/>
    </xf>
    <xf numFmtId="0" fontId="47" fillId="0" borderId="0" xfId="0" applyFont="1" applyAlignment="1">
      <alignment horizontal="left" wrapText="1"/>
    </xf>
    <xf numFmtId="0" fontId="21" fillId="0" borderId="12" xfId="0" applyFont="1" applyBorder="1" applyAlignment="1">
      <alignment wrapText="1"/>
    </xf>
    <xf numFmtId="0" fontId="21" fillId="0" borderId="29" xfId="0" applyFont="1" applyBorder="1" applyAlignment="1">
      <alignment wrapText="1"/>
    </xf>
    <xf numFmtId="0" fontId="24" fillId="0" borderId="0" xfId="0" applyFont="1" applyAlignment="1">
      <alignment horizontal="left" wrapText="1"/>
    </xf>
    <xf numFmtId="0" fontId="21" fillId="24" borderId="0" xfId="0" applyFont="1" applyFill="1" applyAlignment="1">
      <alignment horizontal="right" wrapText="1"/>
    </xf>
    <xf numFmtId="0" fontId="21" fillId="24" borderId="0" xfId="0" applyFont="1" applyFill="1" applyAlignment="1">
      <alignment horizontal="right"/>
    </xf>
    <xf numFmtId="0" fontId="36" fillId="25" borderId="33" xfId="0" applyFont="1" applyFill="1" applyBorder="1" applyAlignment="1">
      <alignment horizontal="center" vertical="center"/>
    </xf>
    <xf numFmtId="0" fontId="0" fillId="0" borderId="34" xfId="0" applyBorder="1"/>
    <xf numFmtId="0" fontId="0" fillId="0" borderId="35" xfId="0" applyBorder="1"/>
    <xf numFmtId="0" fontId="0" fillId="0" borderId="20" xfId="0" applyBorder="1"/>
    <xf numFmtId="0" fontId="0" fillId="0" borderId="0" xfId="0"/>
    <xf numFmtId="0" fontId="0" fillId="0" borderId="21" xfId="0" applyBorder="1"/>
    <xf numFmtId="0" fontId="0" fillId="0" borderId="24" xfId="0" applyBorder="1"/>
    <xf numFmtId="0" fontId="0" fillId="0" borderId="25" xfId="0" applyBorder="1"/>
    <xf numFmtId="0" fontId="0" fillId="0" borderId="26" xfId="0" applyBorder="1"/>
    <xf numFmtId="0" fontId="36" fillId="25" borderId="28" xfId="0" applyFont="1" applyFill="1" applyBorder="1" applyAlignment="1">
      <alignment horizontal="center" vertical="center"/>
    </xf>
    <xf numFmtId="0" fontId="36" fillId="25" borderId="12" xfId="0" applyFont="1" applyFill="1" applyBorder="1" applyAlignment="1">
      <alignment horizontal="center" vertical="center"/>
    </xf>
    <xf numFmtId="0" fontId="36" fillId="25" borderId="29" xfId="0" applyFont="1" applyFill="1" applyBorder="1" applyAlignment="1">
      <alignment horizontal="center" vertical="center"/>
    </xf>
    <xf numFmtId="0" fontId="25" fillId="25" borderId="31" xfId="0" applyFont="1" applyFill="1" applyBorder="1" applyAlignment="1">
      <alignment horizontal="center" vertical="center" wrapText="1"/>
    </xf>
    <xf numFmtId="0" fontId="25" fillId="25" borderId="16" xfId="0" applyFont="1" applyFill="1" applyBorder="1" applyAlignment="1">
      <alignment horizontal="center" vertical="center" wrapText="1"/>
    </xf>
    <xf numFmtId="0" fontId="25" fillId="25" borderId="17" xfId="0" applyFont="1" applyFill="1" applyBorder="1" applyAlignment="1">
      <alignment horizontal="center" vertical="center" wrapText="1"/>
    </xf>
    <xf numFmtId="0" fontId="24" fillId="0" borderId="31" xfId="0" applyFont="1" applyFill="1" applyBorder="1" applyAlignment="1" applyProtection="1">
      <alignment horizontal="center" vertical="center" wrapText="1"/>
      <protection locked="0"/>
    </xf>
    <xf numFmtId="0" fontId="24" fillId="0" borderId="16" xfId="0" applyFont="1" applyFill="1" applyBorder="1" applyAlignment="1" applyProtection="1">
      <alignment horizontal="center" vertical="center" wrapText="1"/>
      <protection locked="0"/>
    </xf>
    <xf numFmtId="0" fontId="24" fillId="0" borderId="17" xfId="0" applyFont="1" applyFill="1" applyBorder="1" applyAlignment="1" applyProtection="1">
      <alignment horizontal="center" vertical="center" wrapText="1"/>
      <protection locked="0"/>
    </xf>
    <xf numFmtId="17" fontId="24" fillId="0" borderId="31" xfId="0" applyNumberFormat="1" applyFont="1" applyFill="1" applyBorder="1" applyAlignment="1" applyProtection="1">
      <alignment horizontal="center" vertical="center" wrapText="1"/>
      <protection locked="0"/>
    </xf>
    <xf numFmtId="0" fontId="0" fillId="0" borderId="16" xfId="0" applyNumberFormat="1" applyBorder="1" applyProtection="1">
      <protection locked="0"/>
    </xf>
    <xf numFmtId="0" fontId="0" fillId="0" borderId="17" xfId="0" applyNumberFormat="1" applyBorder="1" applyProtection="1">
      <protection locked="0"/>
    </xf>
    <xf numFmtId="0" fontId="23" fillId="0" borderId="14" xfId="0" applyFont="1" applyBorder="1" applyAlignment="1">
      <alignment horizontal="left" vertical="top" wrapText="1"/>
    </xf>
    <xf numFmtId="0" fontId="23" fillId="0" borderId="0" xfId="0" applyFont="1" applyAlignment="1">
      <alignment horizontal="left" wrapText="1"/>
    </xf>
    <xf numFmtId="0" fontId="43" fillId="0" borderId="0" xfId="0" applyFont="1" applyAlignment="1">
      <alignment horizontal="left" wrapText="1"/>
    </xf>
    <xf numFmtId="10" fontId="21" fillId="0" borderId="32" xfId="0" applyNumberFormat="1" applyFont="1" applyFill="1" applyBorder="1" applyAlignment="1" applyProtection="1">
      <alignment horizontal="left" wrapText="1"/>
      <protection locked="0"/>
    </xf>
    <xf numFmtId="0" fontId="23" fillId="0" borderId="36" xfId="0" applyFont="1" applyBorder="1" applyAlignment="1">
      <alignment horizontal="left" vertical="top" wrapText="1"/>
    </xf>
    <xf numFmtId="0" fontId="23" fillId="0" borderId="0" xfId="0" applyFont="1" applyAlignment="1">
      <alignment horizontal="left" vertical="top" wrapText="1"/>
    </xf>
    <xf numFmtId="0" fontId="23" fillId="0" borderId="14" xfId="0" applyFont="1" applyBorder="1" applyAlignment="1">
      <alignment horizontal="left" vertical="center" wrapText="1"/>
    </xf>
    <xf numFmtId="0" fontId="29" fillId="26" borderId="10" xfId="0" applyFont="1" applyFill="1" applyBorder="1" applyAlignment="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213">
    <dxf>
      <font>
        <b val="0"/>
        <i/>
        <condense val="0"/>
        <extend val="0"/>
        <color indexed="63"/>
      </font>
    </dxf>
    <dxf>
      <font>
        <b/>
        <i val="0"/>
        <condense val="0"/>
        <extend val="0"/>
      </font>
      <fill>
        <patternFill>
          <bgColor indexed="42"/>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ont>
        <b val="0"/>
        <i/>
        <condense val="0"/>
        <extend val="0"/>
        <color indexed="63"/>
      </font>
    </dxf>
    <dxf>
      <font>
        <b/>
        <i val="0"/>
        <condense val="0"/>
        <extend val="0"/>
      </font>
      <fill>
        <patternFill>
          <bgColor indexed="42"/>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ont>
        <b val="0"/>
        <i/>
        <condense val="0"/>
        <extend val="0"/>
        <color indexed="55"/>
      </font>
    </dxf>
    <dxf>
      <font>
        <b/>
        <i val="0"/>
        <condense val="0"/>
        <extend val="0"/>
      </font>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
      <fill>
        <patternFill>
          <bgColor indexed="4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63"/>
      </font>
    </dxf>
    <dxf>
      <font>
        <b/>
        <i val="0"/>
        <condense val="0"/>
        <extend val="0"/>
      </font>
      <fill>
        <patternFill>
          <bgColor indexed="42"/>
        </patternFill>
      </fill>
    </dxf>
    <dxf>
      <font>
        <b val="0"/>
        <i/>
        <condense val="0"/>
        <extend val="0"/>
        <color indexed="55"/>
      </font>
    </dxf>
    <dxf>
      <font>
        <b/>
        <i val="0"/>
        <condense val="0"/>
        <extend val="0"/>
      </font>
    </dxf>
    <dxf>
      <font>
        <b val="0"/>
        <i/>
        <condense val="0"/>
        <extend val="0"/>
        <color indexed="55"/>
      </font>
    </dxf>
    <dxf>
      <font>
        <b/>
        <i val="0"/>
        <condense val="0"/>
        <extend val="0"/>
      </font>
    </dxf>
    <dxf>
      <font>
        <b val="0"/>
        <i/>
        <condense val="0"/>
        <extend val="0"/>
        <color indexed="55"/>
      </font>
    </dxf>
    <dxf>
      <font>
        <b/>
        <i val="0"/>
        <condense val="0"/>
        <extend val="0"/>
      </font>
    </dxf>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1688558752726"/>
          <c:y val="0.10714306474583174"/>
          <c:w val="0.64935116406817917"/>
          <c:h val="0.87103343376703901"/>
        </c:manualLayout>
      </c:layout>
      <c:barChart>
        <c:barDir val="bar"/>
        <c:grouping val="clustered"/>
        <c:varyColors val="0"/>
        <c:ser>
          <c:idx val="0"/>
          <c:order val="0"/>
          <c:spPr>
            <a:solidFill>
              <a:srgbClr val="FFCC99"/>
            </a:solidFill>
            <a:ln w="12700">
              <a:solidFill>
                <a:srgbClr val="000000"/>
              </a:solidFill>
              <a:prstDash val="solid"/>
            </a:ln>
          </c:spPr>
          <c:invertIfNegative val="0"/>
          <c:dPt>
            <c:idx val="11"/>
            <c:invertIfNegative val="0"/>
            <c:bubble3D val="0"/>
            <c:spPr>
              <a:solidFill>
                <a:srgbClr val="FF6600"/>
              </a:solidFill>
              <a:ln w="12700">
                <a:solidFill>
                  <a:srgbClr val="000000"/>
                </a:solidFill>
                <a:prstDash val="solid"/>
              </a:ln>
            </c:spPr>
          </c:dPt>
          <c:cat>
            <c:strRef>
              <c:f>Graph!$D$7:$D$18</c:f>
              <c:strCache>
                <c:ptCount val="12"/>
                <c:pt idx="0">
                  <c:v>Legal framework</c:v>
                </c:pt>
                <c:pt idx="1">
                  <c:v>Registration infrastructure</c:v>
                </c:pt>
                <c:pt idx="2">
                  <c:v>Organization and functioning</c:v>
                </c:pt>
                <c:pt idx="3">
                  <c:v>Completeness of registration</c:v>
                </c:pt>
                <c:pt idx="4">
                  <c:v>Data storage and transmission</c:v>
                </c:pt>
                <c:pt idx="5">
                  <c:v>ICD-compliant practices </c:v>
                </c:pt>
                <c:pt idx="6">
                  <c:v>Quality of cause-of-death data</c:v>
                </c:pt>
                <c:pt idx="7">
                  <c:v>ICD coding practices</c:v>
                </c:pt>
                <c:pt idx="8">
                  <c:v>Coder qualification and training</c:v>
                </c:pt>
                <c:pt idx="9">
                  <c:v>Data quality</c:v>
                </c:pt>
                <c:pt idx="10">
                  <c:v>Data access</c:v>
                </c:pt>
                <c:pt idx="11">
                  <c:v>Overall score</c:v>
                </c:pt>
              </c:strCache>
            </c:strRef>
          </c:cat>
          <c:val>
            <c:numRef>
              <c:f>Graph!$C$7:$C$18</c:f>
              <c:numCache>
                <c:formatCode>General</c:formatCode>
                <c:ptCount val="12"/>
                <c:pt idx="0">
                  <c:v>33.333333333333329</c:v>
                </c:pt>
                <c:pt idx="1">
                  <c:v>77.777777777777786</c:v>
                </c:pt>
                <c:pt idx="2">
                  <c:v>33.333333333333329</c:v>
                </c:pt>
                <c:pt idx="3">
                  <c:v>0</c:v>
                </c:pt>
                <c:pt idx="4">
                  <c:v>16.666666666666664</c:v>
                </c:pt>
                <c:pt idx="5">
                  <c:v>0</c:v>
                </c:pt>
                <c:pt idx="6">
                  <c:v>0</c:v>
                </c:pt>
                <c:pt idx="7">
                  <c:v>0</c:v>
                </c:pt>
                <c:pt idx="8">
                  <c:v>0</c:v>
                </c:pt>
                <c:pt idx="9">
                  <c:v>0</c:v>
                </c:pt>
                <c:pt idx="10">
                  <c:v>0</c:v>
                </c:pt>
                <c:pt idx="11">
                  <c:v>17.333333333333336</c:v>
                </c:pt>
              </c:numCache>
            </c:numRef>
          </c:val>
        </c:ser>
        <c:dLbls>
          <c:showLegendKey val="0"/>
          <c:showVal val="0"/>
          <c:showCatName val="0"/>
          <c:showSerName val="0"/>
          <c:showPercent val="0"/>
          <c:showBubbleSize val="0"/>
        </c:dLbls>
        <c:gapWidth val="150"/>
        <c:axId val="63171968"/>
        <c:axId val="63173760"/>
      </c:barChart>
      <c:catAx>
        <c:axId val="631719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63173760"/>
        <c:crosses val="autoZero"/>
        <c:auto val="1"/>
        <c:lblAlgn val="ctr"/>
        <c:lblOffset val="100"/>
        <c:tickLblSkip val="1"/>
        <c:tickMarkSkip val="1"/>
        <c:noMultiLvlLbl val="0"/>
      </c:catAx>
      <c:valAx>
        <c:axId val="63173760"/>
        <c:scaling>
          <c:orientation val="minMax"/>
        </c:scaling>
        <c:delete val="0"/>
        <c:axPos val="t"/>
        <c:majorGridlines>
          <c:spPr>
            <a:ln w="3175">
              <a:solidFill>
                <a:srgbClr val="000000"/>
              </a:solidFill>
              <a:prstDash val="sysDash"/>
            </a:ln>
          </c:spPr>
        </c:majorGridlines>
        <c:title>
          <c:tx>
            <c:rich>
              <a:bodyPr/>
              <a:lstStyle/>
              <a:p>
                <a:pPr>
                  <a:defRPr sz="850" b="1" i="0" u="none" strike="noStrike" baseline="0">
                    <a:solidFill>
                      <a:srgbClr val="000000"/>
                    </a:solidFill>
                    <a:latin typeface="Arial"/>
                    <a:ea typeface="Arial"/>
                    <a:cs typeface="Arial"/>
                  </a:defRPr>
                </a:pPr>
                <a:r>
                  <a:rPr lang="en-US"/>
                  <a:t>Percent</a:t>
                </a:r>
              </a:p>
            </c:rich>
          </c:tx>
          <c:layout>
            <c:manualLayout>
              <c:xMode val="edge"/>
              <c:yMode val="edge"/>
              <c:x val="0.59902648532569758"/>
              <c:y val="9.9206349206349288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63171968"/>
        <c:crosses val="autoZero"/>
        <c:crossBetween val="between"/>
      </c:valAx>
      <c:spPr>
        <a:solidFill>
          <a:srgbClr val="FFFFFF"/>
        </a:solidFill>
        <a:ln w="25400">
          <a:solidFill>
            <a:srgbClr val="808080"/>
          </a:solidFill>
          <a:prstDash val="solid"/>
        </a:ln>
      </c:spPr>
    </c:plotArea>
    <c:plotVisOnly val="1"/>
    <c:dispBlanksAs val="gap"/>
    <c:showDLblsOverMax val="0"/>
  </c:chart>
  <c:spPr>
    <a:solidFill>
      <a:srgbClr val="FFFFFF"/>
    </a:solidFill>
    <a:ln w="25400">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546100</xdr:colOff>
      <xdr:row>6</xdr:row>
      <xdr:rowOff>6350</xdr:rowOff>
    </xdr:from>
    <xdr:to>
      <xdr:col>13</xdr:col>
      <xdr:colOff>590550</xdr:colOff>
      <xdr:row>23</xdr:row>
      <xdr:rowOff>63500</xdr:rowOff>
    </xdr:to>
    <xdr:pic>
      <xdr:nvPicPr>
        <xdr:cNvPr id="29719" name="Picture 1"/>
        <xdr:cNvPicPr>
          <a:picLocks noChangeAspect="1" noChangeArrowheads="1"/>
        </xdr:cNvPicPr>
      </xdr:nvPicPr>
      <xdr:blipFill>
        <a:blip xmlns:r="http://schemas.openxmlformats.org/officeDocument/2006/relationships" r:embed="rId1"/>
        <a:srcRect/>
        <a:stretch>
          <a:fillRect/>
        </a:stretch>
      </xdr:blipFill>
      <xdr:spPr bwMode="auto">
        <a:xfrm>
          <a:off x="1765300" y="6546850"/>
          <a:ext cx="6750050" cy="2755900"/>
        </a:xfrm>
        <a:prstGeom prst="rect">
          <a:avLst/>
        </a:prstGeom>
        <a:noFill/>
        <a:ln w="22225">
          <a:solidFill>
            <a:srgbClr val="000000"/>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1</xdr:row>
      <xdr:rowOff>127000</xdr:rowOff>
    </xdr:from>
    <xdr:to>
      <xdr:col>8</xdr:col>
      <xdr:colOff>412750</xdr:colOff>
      <xdr:row>6</xdr:row>
      <xdr:rowOff>114300</xdr:rowOff>
    </xdr:to>
    <xdr:pic>
      <xdr:nvPicPr>
        <xdr:cNvPr id="15544" name="Picture 2"/>
        <xdr:cNvPicPr>
          <a:picLocks noChangeAspect="1" noChangeArrowheads="1"/>
        </xdr:cNvPicPr>
      </xdr:nvPicPr>
      <xdr:blipFill>
        <a:blip xmlns:r="http://schemas.openxmlformats.org/officeDocument/2006/relationships" r:embed="rId1"/>
        <a:srcRect/>
        <a:stretch>
          <a:fillRect/>
        </a:stretch>
      </xdr:blipFill>
      <xdr:spPr bwMode="auto">
        <a:xfrm>
          <a:off x="1581150" y="292100"/>
          <a:ext cx="5511800" cy="812800"/>
        </a:xfrm>
        <a:prstGeom prst="rect">
          <a:avLst/>
        </a:prstGeom>
        <a:noFill/>
        <a:ln w="9525">
          <a:noFill/>
          <a:miter lim="800000"/>
          <a:headEnd/>
          <a:tailEnd/>
        </a:ln>
      </xdr:spPr>
    </xdr:pic>
    <xdr:clientData/>
  </xdr:twoCellAnchor>
  <xdr:twoCellAnchor editAs="oneCell">
    <xdr:from>
      <xdr:col>1</xdr:col>
      <xdr:colOff>101600</xdr:colOff>
      <xdr:row>19</xdr:row>
      <xdr:rowOff>38100</xdr:rowOff>
    </xdr:from>
    <xdr:to>
      <xdr:col>8</xdr:col>
      <xdr:colOff>463550</xdr:colOff>
      <xdr:row>27</xdr:row>
      <xdr:rowOff>127000</xdr:rowOff>
    </xdr:to>
    <xdr:pic>
      <xdr:nvPicPr>
        <xdr:cNvPr id="15545" name="Picture 3"/>
        <xdr:cNvPicPr>
          <a:picLocks noChangeAspect="1" noChangeArrowheads="1"/>
        </xdr:cNvPicPr>
      </xdr:nvPicPr>
      <xdr:blipFill>
        <a:blip xmlns:r="http://schemas.openxmlformats.org/officeDocument/2006/relationships" r:embed="rId2"/>
        <a:srcRect/>
        <a:stretch>
          <a:fillRect/>
        </a:stretch>
      </xdr:blipFill>
      <xdr:spPr bwMode="auto">
        <a:xfrm>
          <a:off x="1619250" y="3175000"/>
          <a:ext cx="5524500" cy="14097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6</xdr:col>
      <xdr:colOff>152400</xdr:colOff>
      <xdr:row>39</xdr:row>
      <xdr:rowOff>50800</xdr:rowOff>
    </xdr:to>
    <xdr:pic>
      <xdr:nvPicPr>
        <xdr:cNvPr id="15546" name="Picture 5"/>
        <xdr:cNvPicPr>
          <a:picLocks noChangeAspect="1" noChangeArrowheads="1"/>
        </xdr:cNvPicPr>
      </xdr:nvPicPr>
      <xdr:blipFill>
        <a:blip xmlns:r="http://schemas.openxmlformats.org/officeDocument/2006/relationships" r:embed="rId3"/>
        <a:srcRect/>
        <a:stretch>
          <a:fillRect/>
        </a:stretch>
      </xdr:blipFill>
      <xdr:spPr bwMode="auto">
        <a:xfrm>
          <a:off x="2832100" y="5448300"/>
          <a:ext cx="2717800" cy="1041400"/>
        </a:xfrm>
        <a:prstGeom prst="rect">
          <a:avLst/>
        </a:prstGeom>
        <a:noFill/>
        <a:ln w="9525">
          <a:noFill/>
          <a:miter lim="800000"/>
          <a:headEnd/>
          <a:tailEnd/>
        </a:ln>
      </xdr:spPr>
    </xdr:pic>
    <xdr:clientData/>
  </xdr:twoCellAnchor>
  <xdr:twoCellAnchor>
    <xdr:from>
      <xdr:col>1</xdr:col>
      <xdr:colOff>1082675</xdr:colOff>
      <xdr:row>41</xdr:row>
      <xdr:rowOff>47625</xdr:rowOff>
    </xdr:from>
    <xdr:to>
      <xdr:col>3</xdr:col>
      <xdr:colOff>203109</xdr:colOff>
      <xdr:row>46</xdr:row>
      <xdr:rowOff>76200</xdr:rowOff>
    </xdr:to>
    <xdr:sp macro="[0]!Print_all" textlink="">
      <xdr:nvSpPr>
        <xdr:cNvPr id="15367" name="Rectangle 7"/>
        <xdr:cNvSpPr>
          <a:spLocks noChangeArrowheads="1"/>
        </xdr:cNvSpPr>
      </xdr:nvSpPr>
      <xdr:spPr bwMode="auto">
        <a:xfrm>
          <a:off x="2486025" y="6686550"/>
          <a:ext cx="1019175" cy="838200"/>
        </a:xfrm>
        <a:prstGeom prst="rect">
          <a:avLst/>
        </a:prstGeom>
        <a:solidFill>
          <a:srgbClr val="333399"/>
        </a:solidFill>
        <a:ln w="9525">
          <a:solidFill>
            <a:srgbClr val="000000"/>
          </a:solidFill>
          <a:miter lim="800000"/>
          <a:headEnd/>
          <a:tailEnd/>
        </a:ln>
      </xdr:spPr>
      <xdr:txBody>
        <a:bodyPr vertOverflow="clip" wrap="square" lIns="27432" tIns="22860" rIns="27432" bIns="0" anchor="t" upright="1"/>
        <a:lstStyle/>
        <a:p>
          <a:pPr algn="ctr" rtl="1">
            <a:defRPr sz="1000"/>
          </a:pPr>
          <a:endParaRPr lang="en-US" sz="1000" b="1" i="0" strike="noStrike">
            <a:solidFill>
              <a:srgbClr val="FFFFFF"/>
            </a:solidFill>
            <a:latin typeface="Arial"/>
            <a:cs typeface="Arial"/>
          </a:endParaRPr>
        </a:p>
        <a:p>
          <a:pPr algn="ctr" rtl="1">
            <a:defRPr sz="1000"/>
          </a:pPr>
          <a:r>
            <a:rPr lang="en-US" sz="1000" b="1" i="0" strike="noStrike">
              <a:solidFill>
                <a:srgbClr val="FFFFFF"/>
              </a:solidFill>
              <a:latin typeface="Arial"/>
              <a:cs typeface="Arial"/>
            </a:rPr>
            <a:t>Click here to print full detailed report</a:t>
          </a:r>
        </a:p>
      </xdr:txBody>
    </xdr:sp>
    <xdr:clientData/>
  </xdr:twoCellAnchor>
  <xdr:twoCellAnchor>
    <xdr:from>
      <xdr:col>4</xdr:col>
      <xdr:colOff>622300</xdr:colOff>
      <xdr:row>41</xdr:row>
      <xdr:rowOff>76200</xdr:rowOff>
    </xdr:from>
    <xdr:to>
      <xdr:col>6</xdr:col>
      <xdr:colOff>625491</xdr:colOff>
      <xdr:row>46</xdr:row>
      <xdr:rowOff>152400</xdr:rowOff>
    </xdr:to>
    <xdr:sp macro="[0]!Print_summary" textlink="">
      <xdr:nvSpPr>
        <xdr:cNvPr id="15368" name="Oval 8"/>
        <xdr:cNvSpPr>
          <a:spLocks noChangeArrowheads="1"/>
        </xdr:cNvSpPr>
      </xdr:nvSpPr>
      <xdr:spPr bwMode="auto">
        <a:xfrm>
          <a:off x="4514850" y="6715125"/>
          <a:ext cx="1228725" cy="885825"/>
        </a:xfrm>
        <a:prstGeom prst="ellipse">
          <a:avLst/>
        </a:prstGeom>
        <a:solidFill>
          <a:srgbClr val="333399"/>
        </a:solidFill>
        <a:ln w="9525">
          <a:solidFill>
            <a:srgbClr val="000000"/>
          </a:solidFill>
          <a:round/>
          <a:headEnd/>
          <a:tailEnd/>
        </a:ln>
      </xdr:spPr>
      <xdr:txBody>
        <a:bodyPr vertOverflow="clip" wrap="square" lIns="27432" tIns="22860" rIns="0" bIns="0" anchor="t" upright="1"/>
        <a:lstStyle/>
        <a:p>
          <a:pPr algn="l" rtl="1">
            <a:defRPr sz="1000"/>
          </a:pPr>
          <a:r>
            <a:rPr lang="en-US" sz="900" b="1" i="0" strike="noStrike">
              <a:solidFill>
                <a:srgbClr val="FFFFFF"/>
              </a:solidFill>
              <a:latin typeface="Arial"/>
              <a:cs typeface="Arial"/>
            </a:rPr>
            <a:t>Click here to print summary table and graph only</a:t>
          </a:r>
        </a:p>
      </xdr:txBody>
    </xdr:sp>
    <xdr:clientData/>
  </xdr:twoCellAnchor>
  <xdr:twoCellAnchor>
    <xdr:from>
      <xdr:col>0</xdr:col>
      <xdr:colOff>920750</xdr:colOff>
      <xdr:row>6</xdr:row>
      <xdr:rowOff>57150</xdr:rowOff>
    </xdr:from>
    <xdr:to>
      <xdr:col>0</xdr:col>
      <xdr:colOff>1397000</xdr:colOff>
      <xdr:row>8</xdr:row>
      <xdr:rowOff>76200</xdr:rowOff>
    </xdr:to>
    <xdr:sp macro="" textlink="">
      <xdr:nvSpPr>
        <xdr:cNvPr id="15549" name="AutoShape 9"/>
        <xdr:cNvSpPr>
          <a:spLocks noChangeArrowheads="1"/>
        </xdr:cNvSpPr>
      </xdr:nvSpPr>
      <xdr:spPr bwMode="auto">
        <a:xfrm flipV="1">
          <a:off x="920750" y="1047750"/>
          <a:ext cx="476250" cy="34925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333399"/>
        </a:solidFill>
        <a:ln w="9525" algn="ctr">
          <a:solidFill>
            <a:srgbClr val="000000"/>
          </a:solidFill>
          <a:miter lim="800000"/>
          <a:headEnd/>
          <a:tailEnd/>
        </a:ln>
      </xdr:spPr>
    </xdr:sp>
    <xdr:clientData/>
  </xdr:twoCellAnchor>
  <xdr:twoCellAnchor>
    <xdr:from>
      <xdr:col>0</xdr:col>
      <xdr:colOff>920750</xdr:colOff>
      <xdr:row>29</xdr:row>
      <xdr:rowOff>57150</xdr:rowOff>
    </xdr:from>
    <xdr:to>
      <xdr:col>0</xdr:col>
      <xdr:colOff>1397000</xdr:colOff>
      <xdr:row>31</xdr:row>
      <xdr:rowOff>76200</xdr:rowOff>
    </xdr:to>
    <xdr:sp macro="" textlink="">
      <xdr:nvSpPr>
        <xdr:cNvPr id="15550" name="AutoShape 14"/>
        <xdr:cNvSpPr>
          <a:spLocks noChangeArrowheads="1"/>
        </xdr:cNvSpPr>
      </xdr:nvSpPr>
      <xdr:spPr bwMode="auto">
        <a:xfrm flipV="1">
          <a:off x="920750" y="4845050"/>
          <a:ext cx="476250" cy="34925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333399"/>
        </a:solidFill>
        <a:ln w="9525" algn="ctr">
          <a:solidFill>
            <a:srgbClr val="000000"/>
          </a:solidFill>
          <a:miter lim="800000"/>
          <a:headEnd/>
          <a:tailEnd/>
        </a:ln>
      </xdr:spPr>
    </xdr:sp>
    <xdr:clientData/>
  </xdr:twoCellAnchor>
  <xdr:twoCellAnchor>
    <xdr:from>
      <xdr:col>0</xdr:col>
      <xdr:colOff>1009650</xdr:colOff>
      <xdr:row>41</xdr:row>
      <xdr:rowOff>38100</xdr:rowOff>
    </xdr:from>
    <xdr:to>
      <xdr:col>0</xdr:col>
      <xdr:colOff>1485900</xdr:colOff>
      <xdr:row>43</xdr:row>
      <xdr:rowOff>57150</xdr:rowOff>
    </xdr:to>
    <xdr:sp macro="" textlink="">
      <xdr:nvSpPr>
        <xdr:cNvPr id="15551" name="AutoShape 15"/>
        <xdr:cNvSpPr>
          <a:spLocks noChangeArrowheads="1"/>
        </xdr:cNvSpPr>
      </xdr:nvSpPr>
      <xdr:spPr bwMode="auto">
        <a:xfrm flipV="1">
          <a:off x="1009650" y="6807200"/>
          <a:ext cx="476250" cy="34925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333399"/>
        </a:solidFill>
        <a:ln w="9525" algn="ctr">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222250</xdr:colOff>
      <xdr:row>4</xdr:row>
      <xdr:rowOff>254000</xdr:rowOff>
    </xdr:from>
    <xdr:to>
      <xdr:col>7</xdr:col>
      <xdr:colOff>698500</xdr:colOff>
      <xdr:row>4</xdr:row>
      <xdr:rowOff>254000</xdr:rowOff>
    </xdr:to>
    <xdr:sp macro="" textlink="">
      <xdr:nvSpPr>
        <xdr:cNvPr id="18484" name="Line 20"/>
        <xdr:cNvSpPr>
          <a:spLocks noChangeShapeType="1"/>
        </xdr:cNvSpPr>
      </xdr:nvSpPr>
      <xdr:spPr bwMode="auto">
        <a:xfrm flipH="1">
          <a:off x="9302750" y="1416050"/>
          <a:ext cx="476250" cy="0"/>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628650</xdr:colOff>
      <xdr:row>1</xdr:row>
      <xdr:rowOff>266700</xdr:rowOff>
    </xdr:from>
    <xdr:to>
      <xdr:col>12</xdr:col>
      <xdr:colOff>393700</xdr:colOff>
      <xdr:row>24</xdr:row>
      <xdr:rowOff>152400</xdr:rowOff>
    </xdr:to>
    <xdr:graphicFrame macro="">
      <xdr:nvGraphicFramePr>
        <xdr:cNvPr id="143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fhakimi@urc.com" TargetMode="External"/><Relationship Id="rId3" Type="http://schemas.openxmlformats.org/officeDocument/2006/relationships/hyperlink" Target="mailto:eklil.gcmu@gmail.com" TargetMode="External"/><Relationship Id="rId7" Type="http://schemas.openxmlformats.org/officeDocument/2006/relationships/hyperlink" Target="mailto:fhakimi@urc.com" TargetMode="External"/><Relationship Id="rId2" Type="http://schemas.openxmlformats.org/officeDocument/2006/relationships/hyperlink" Target="mailto:asadniazy@yahoo.com" TargetMode="External"/><Relationship Id="rId1" Type="http://schemas.openxmlformats.org/officeDocument/2006/relationships/hyperlink" Target="mailto:drssaltani@yahoo.com" TargetMode="External"/><Relationship Id="rId6" Type="http://schemas.openxmlformats.org/officeDocument/2006/relationships/hyperlink" Target="mailto:atasayedeai@gmail.com" TargetMode="External"/><Relationship Id="rId5" Type="http://schemas.openxmlformats.org/officeDocument/2006/relationships/hyperlink" Target="mailto:dochafez@yahoo.com" TargetMode="External"/><Relationship Id="rId10" Type="http://schemas.openxmlformats.org/officeDocument/2006/relationships/printerSettings" Target="../printerSettings/printerSettings4.bin"/><Relationship Id="rId4" Type="http://schemas.openxmlformats.org/officeDocument/2006/relationships/hyperlink" Target="mailto:km_islam2001@yahoo.com" TargetMode="External"/><Relationship Id="rId9" Type="http://schemas.openxmlformats.org/officeDocument/2006/relationships/hyperlink" Target="mailto:rahila.arif@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47"/>
    <pageSetUpPr fitToPage="1"/>
  </sheetPr>
  <dimension ref="A1:L58"/>
  <sheetViews>
    <sheetView workbookViewId="0"/>
  </sheetViews>
  <sheetFormatPr defaultColWidth="9.140625"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67" t="s">
        <v>140</v>
      </c>
      <c r="F1" s="27"/>
      <c r="G1" s="27"/>
      <c r="K1" s="3" t="s">
        <v>196</v>
      </c>
      <c r="L1" s="65" t="s">
        <v>189</v>
      </c>
    </row>
    <row r="2" spans="1:12" ht="21.95" customHeight="1" x14ac:dyDescent="0.25">
      <c r="A2" s="47"/>
      <c r="D2" s="9" t="s">
        <v>22</v>
      </c>
      <c r="E2" s="26" t="s">
        <v>30</v>
      </c>
      <c r="F2" s="27"/>
      <c r="G2" s="27"/>
      <c r="L2" s="66" t="s">
        <v>192</v>
      </c>
    </row>
    <row r="3" spans="1:12" ht="21.95" customHeight="1" x14ac:dyDescent="0.2">
      <c r="D3" s="28" t="s">
        <v>74</v>
      </c>
      <c r="E3" s="7" t="s">
        <v>73</v>
      </c>
      <c r="F3" s="2" t="s">
        <v>65</v>
      </c>
      <c r="G3" s="7" t="s">
        <v>20</v>
      </c>
      <c r="H3" s="43"/>
      <c r="L3" s="65" t="s">
        <v>191</v>
      </c>
    </row>
    <row r="4" spans="1:12" ht="25.5" customHeight="1" x14ac:dyDescent="0.2">
      <c r="A4" s="48" t="str">
        <f>"20."</f>
        <v>20.</v>
      </c>
      <c r="B4" s="127" t="s">
        <v>141</v>
      </c>
      <c r="C4" s="127"/>
      <c r="D4" s="58"/>
      <c r="E4" s="2" t="str">
        <f>IF('General info'!$G10="","",'General info'!$G10)</f>
        <v>Rohullah</v>
      </c>
      <c r="F4" s="39"/>
      <c r="G4" s="8" t="str">
        <f>IF(COUNTBLANK(F4:F11)=8,"-",VLOOKUP(ROUND(SUM(H4:H11)/(8-COUNTBLANK(H4:H11)),0),score2,2,FALSE))</f>
        <v>-</v>
      </c>
      <c r="H4" s="43" t="str">
        <f t="shared" ref="H4:H11" si="0">IF(F4="","",VLOOKUP(F4,score,2,FALSE))</f>
        <v/>
      </c>
      <c r="I4" s="42" t="str">
        <f>IF(D4="",G4,D4)</f>
        <v>-</v>
      </c>
    </row>
    <row r="5" spans="1:12" ht="38.25" x14ac:dyDescent="0.2">
      <c r="B5" s="52" t="s">
        <v>2</v>
      </c>
      <c r="C5" s="53" t="s">
        <v>142</v>
      </c>
      <c r="E5" s="2" t="str">
        <f>IF('General info'!$G11="","",'General info'!$G11)</f>
        <v>Asadullah</v>
      </c>
      <c r="F5" s="39"/>
      <c r="H5" s="43" t="str">
        <f t="shared" si="0"/>
        <v/>
      </c>
      <c r="I5" s="44"/>
    </row>
    <row r="6" spans="1:12" ht="25.5" customHeight="1" x14ac:dyDescent="0.2">
      <c r="A6" s="2"/>
      <c r="B6" s="49" t="s">
        <v>3</v>
      </c>
      <c r="C6" s="50" t="s">
        <v>143</v>
      </c>
      <c r="E6" s="2" t="e">
        <f>IF('General info'!#REF!="","",'General info'!#REF!)</f>
        <v>#REF!</v>
      </c>
      <c r="F6" s="39"/>
      <c r="H6" s="43" t="str">
        <f t="shared" si="0"/>
        <v/>
      </c>
      <c r="I6" s="44"/>
    </row>
    <row r="7" spans="1:12" ht="25.5" customHeight="1" x14ac:dyDescent="0.2">
      <c r="A7" s="2"/>
      <c r="B7" s="49" t="s">
        <v>4</v>
      </c>
      <c r="C7" s="50" t="s">
        <v>144</v>
      </c>
      <c r="E7" s="2" t="str">
        <f>IF('General info'!$G13="","",'General info'!$G13)</f>
        <v>Islam</v>
      </c>
      <c r="F7" s="39"/>
      <c r="H7" s="43" t="str">
        <f t="shared" si="0"/>
        <v/>
      </c>
      <c r="I7" s="44"/>
    </row>
    <row r="8" spans="1:12" ht="25.5" customHeight="1" x14ac:dyDescent="0.2">
      <c r="A8" s="2"/>
      <c r="B8" s="18" t="s">
        <v>5</v>
      </c>
      <c r="C8" s="51" t="s">
        <v>145</v>
      </c>
      <c r="E8" s="2" t="str">
        <f>IF('General info'!$G14="","",'General info'!$G14)</f>
        <v>Hafiz</v>
      </c>
      <c r="F8" s="39"/>
      <c r="H8" s="43" t="str">
        <f t="shared" si="0"/>
        <v/>
      </c>
      <c r="I8" s="45"/>
    </row>
    <row r="9" spans="1:12" ht="25.5" customHeight="1" x14ac:dyDescent="0.2">
      <c r="A9" s="2"/>
      <c r="B9" s="1" t="s">
        <v>6</v>
      </c>
      <c r="C9" s="4"/>
      <c r="E9" s="2" t="str">
        <f>IF('General info'!$G15="","",'General info'!$G15)</f>
        <v>Ataullah</v>
      </c>
      <c r="F9" s="39"/>
      <c r="H9" s="43" t="str">
        <f t="shared" si="0"/>
        <v/>
      </c>
      <c r="I9" s="45"/>
    </row>
    <row r="10" spans="1:12" ht="25.5" customHeight="1" x14ac:dyDescent="0.2">
      <c r="C10" s="128"/>
      <c r="E10" s="2" t="str">
        <f>IF('General info'!$G16="","",'General info'!$G16)</f>
        <v>Fahima</v>
      </c>
      <c r="F10" s="39"/>
      <c r="H10" s="43" t="str">
        <f t="shared" si="0"/>
        <v/>
      </c>
      <c r="I10" s="46"/>
    </row>
    <row r="11" spans="1:12" ht="25.5" customHeight="1" x14ac:dyDescent="0.2">
      <c r="C11" s="129"/>
      <c r="E11" s="2" t="str">
        <f>IF('General info'!$G12="","",'General info'!$G12)</f>
        <v>Ahmad</v>
      </c>
      <c r="F11" s="39"/>
      <c r="H11" s="43" t="str">
        <f t="shared" si="0"/>
        <v/>
      </c>
      <c r="I11" s="46"/>
    </row>
    <row r="12" spans="1:12" ht="12.75" customHeight="1" x14ac:dyDescent="0.2">
      <c r="C12" s="4"/>
      <c r="F12" s="41"/>
      <c r="I12" s="45"/>
    </row>
    <row r="13" spans="1:12" ht="25.5" customHeight="1" x14ac:dyDescent="0.2">
      <c r="A13" s="48" t="str">
        <f>"21."</f>
        <v>21.</v>
      </c>
      <c r="B13" s="127" t="s">
        <v>146</v>
      </c>
      <c r="C13" s="127"/>
      <c r="D13" s="58"/>
      <c r="E13" s="2" t="str">
        <f>IF('General info'!$G10="","",'General info'!$G10)</f>
        <v>Rohullah</v>
      </c>
      <c r="F13" s="39"/>
      <c r="G13" s="8" t="str">
        <f>IF(COUNTBLANK(F13:F20)=8,"-",VLOOKUP(ROUND(SUM(H13:H20)/(8-COUNTBLANK(H13:H20)),0),score2,2,FALSE))</f>
        <v>-</v>
      </c>
      <c r="H13" s="43" t="str">
        <f t="shared" ref="H13:H20" si="1">IF(F13="","",VLOOKUP(F13,score,2,FALSE))</f>
        <v/>
      </c>
      <c r="I13" s="42" t="str">
        <f>IF(D13="",G13,D13)</f>
        <v>-</v>
      </c>
    </row>
    <row r="14" spans="1:12" ht="38.25" x14ac:dyDescent="0.2">
      <c r="A14" s="2"/>
      <c r="B14" s="52" t="s">
        <v>2</v>
      </c>
      <c r="C14" s="53" t="s">
        <v>147</v>
      </c>
      <c r="E14" s="2" t="str">
        <f>IF('General info'!$G11="","",'General info'!$G11)</f>
        <v>Asadullah</v>
      </c>
      <c r="F14" s="39"/>
      <c r="H14" s="43" t="str">
        <f t="shared" si="1"/>
        <v/>
      </c>
      <c r="I14" s="44"/>
    </row>
    <row r="15" spans="1:12" ht="25.5" customHeight="1" x14ac:dyDescent="0.2">
      <c r="A15" s="2"/>
      <c r="B15" s="49" t="s">
        <v>3</v>
      </c>
      <c r="C15" s="50" t="s">
        <v>148</v>
      </c>
      <c r="E15" s="2" t="e">
        <f>IF('General info'!#REF!="","",'General info'!#REF!)</f>
        <v>#REF!</v>
      </c>
      <c r="F15" s="39"/>
      <c r="H15" s="43" t="str">
        <f t="shared" si="1"/>
        <v/>
      </c>
      <c r="I15" s="44"/>
    </row>
    <row r="16" spans="1:12" ht="25.5" customHeight="1" x14ac:dyDescent="0.2">
      <c r="A16" s="2"/>
      <c r="B16" s="49" t="s">
        <v>4</v>
      </c>
      <c r="C16" s="50" t="s">
        <v>149</v>
      </c>
      <c r="E16" s="2" t="str">
        <f>IF('General info'!$G13="","",'General info'!$G13)</f>
        <v>Islam</v>
      </c>
      <c r="F16" s="39"/>
      <c r="H16" s="43" t="str">
        <f t="shared" si="1"/>
        <v/>
      </c>
      <c r="I16" s="44"/>
    </row>
    <row r="17" spans="1:9" ht="25.5" customHeight="1" x14ac:dyDescent="0.2">
      <c r="A17" s="2"/>
      <c r="B17" s="18" t="s">
        <v>5</v>
      </c>
      <c r="C17" s="51" t="s">
        <v>150</v>
      </c>
      <c r="E17" s="2" t="str">
        <f>IF('General info'!$G14="","",'General info'!$G14)</f>
        <v>Hafiz</v>
      </c>
      <c r="F17" s="39"/>
      <c r="H17" s="43" t="str">
        <f t="shared" si="1"/>
        <v/>
      </c>
      <c r="I17" s="45"/>
    </row>
    <row r="18" spans="1:9" ht="25.5" customHeight="1" x14ac:dyDescent="0.2">
      <c r="B18" s="1" t="s">
        <v>6</v>
      </c>
      <c r="C18" s="4"/>
      <c r="E18" s="2" t="str">
        <f>IF('General info'!$G15="","",'General info'!$G15)</f>
        <v>Ataullah</v>
      </c>
      <c r="F18" s="39"/>
      <c r="H18" s="43" t="str">
        <f t="shared" si="1"/>
        <v/>
      </c>
      <c r="I18" s="45"/>
    </row>
    <row r="19" spans="1:9" ht="25.5" customHeight="1" x14ac:dyDescent="0.2">
      <c r="C19" s="128"/>
      <c r="E19" s="2" t="str">
        <f>IF('General info'!$G16="","",'General info'!$G16)</f>
        <v>Fahima</v>
      </c>
      <c r="F19" s="39"/>
      <c r="H19" s="43" t="str">
        <f t="shared" si="1"/>
        <v/>
      </c>
      <c r="I19" s="46"/>
    </row>
    <row r="20" spans="1:9" ht="25.5" customHeight="1" x14ac:dyDescent="0.2">
      <c r="C20" s="129"/>
      <c r="E20" s="2" t="str">
        <f>IF('General info'!$G12="","",'General info'!$G12)</f>
        <v>Ahmad</v>
      </c>
      <c r="F20" s="39"/>
      <c r="H20" s="43" t="str">
        <f t="shared" si="1"/>
        <v/>
      </c>
      <c r="I20" s="46"/>
    </row>
    <row r="21" spans="1:9" ht="12.75" customHeight="1" x14ac:dyDescent="0.2">
      <c r="C21" s="4"/>
      <c r="F21" s="41"/>
      <c r="I21" s="45"/>
    </row>
    <row r="22" spans="1:9" ht="25.5" customHeight="1" x14ac:dyDescent="0.2">
      <c r="A22" s="48" t="str">
        <f>"22."</f>
        <v>22.</v>
      </c>
      <c r="B22" s="127" t="s">
        <v>151</v>
      </c>
      <c r="C22" s="127"/>
      <c r="D22" s="58"/>
      <c r="E22" s="2" t="str">
        <f>IF('General info'!$G10="","",'General info'!$G10)</f>
        <v>Rohullah</v>
      </c>
      <c r="F22" s="39"/>
      <c r="G22" s="8" t="str">
        <f>IF(COUNTBLANK(F22:F29)=8,"-",VLOOKUP(ROUND(SUM(H22:H29)/(8-COUNTBLANK(H22:H29)),0),score2,2,FALSE))</f>
        <v>-</v>
      </c>
      <c r="H22" s="43" t="str">
        <f t="shared" ref="H22:H29" si="2">IF(F22="","",VLOOKUP(F22,score,2,FALSE))</f>
        <v/>
      </c>
      <c r="I22" s="42" t="str">
        <f>IF(D22="",G22,D22)</f>
        <v>-</v>
      </c>
    </row>
    <row r="23" spans="1:9" ht="25.5" customHeight="1" x14ac:dyDescent="0.2">
      <c r="A23" s="2"/>
      <c r="B23" s="52" t="s">
        <v>2</v>
      </c>
      <c r="C23" s="53" t="s">
        <v>168</v>
      </c>
      <c r="E23" s="2" t="str">
        <f>IF('General info'!$G11="","",'General info'!$G11)</f>
        <v>Asadullah</v>
      </c>
      <c r="F23" s="39"/>
      <c r="H23" s="43" t="str">
        <f t="shared" si="2"/>
        <v/>
      </c>
      <c r="I23" s="44"/>
    </row>
    <row r="24" spans="1:9" ht="25.5" customHeight="1" x14ac:dyDescent="0.2">
      <c r="A24" s="2"/>
      <c r="B24" s="49" t="s">
        <v>3</v>
      </c>
      <c r="C24" s="50" t="s">
        <v>152</v>
      </c>
      <c r="E24" s="2" t="e">
        <f>IF('General info'!#REF!="","",'General info'!#REF!)</f>
        <v>#REF!</v>
      </c>
      <c r="F24" s="39"/>
      <c r="H24" s="43" t="str">
        <f t="shared" si="2"/>
        <v/>
      </c>
      <c r="I24" s="44"/>
    </row>
    <row r="25" spans="1:9" ht="25.5" customHeight="1" x14ac:dyDescent="0.2">
      <c r="A25" s="2"/>
      <c r="B25" s="49" t="s">
        <v>4</v>
      </c>
      <c r="C25" s="50" t="s">
        <v>153</v>
      </c>
      <c r="E25" s="2" t="str">
        <f>IF('General info'!$G13="","",'General info'!$G13)</f>
        <v>Islam</v>
      </c>
      <c r="F25" s="39"/>
      <c r="H25" s="43" t="str">
        <f t="shared" si="2"/>
        <v/>
      </c>
      <c r="I25" s="44"/>
    </row>
    <row r="26" spans="1:9" ht="25.5" customHeight="1" x14ac:dyDescent="0.2">
      <c r="A26" s="2"/>
      <c r="B26" s="18" t="s">
        <v>5</v>
      </c>
      <c r="C26" s="51" t="s">
        <v>154</v>
      </c>
      <c r="E26" s="2" t="str">
        <f>IF('General info'!$G14="","",'General info'!$G14)</f>
        <v>Hafiz</v>
      </c>
      <c r="F26" s="39"/>
      <c r="H26" s="43" t="str">
        <f t="shared" si="2"/>
        <v/>
      </c>
      <c r="I26" s="45"/>
    </row>
    <row r="27" spans="1:9" ht="25.5" customHeight="1" x14ac:dyDescent="0.2">
      <c r="B27" s="1" t="s">
        <v>6</v>
      </c>
      <c r="E27" s="2" t="str">
        <f>IF('General info'!$G15="","",'General info'!$G15)</f>
        <v>Ataullah</v>
      </c>
      <c r="F27" s="39"/>
      <c r="H27" s="43" t="str">
        <f t="shared" si="2"/>
        <v/>
      </c>
    </row>
    <row r="28" spans="1:9" ht="25.5" customHeight="1" x14ac:dyDescent="0.2">
      <c r="C28" s="128"/>
      <c r="E28" s="2" t="str">
        <f>IF('General info'!$G16="","",'General info'!$G16)</f>
        <v>Fahima</v>
      </c>
      <c r="F28" s="39"/>
      <c r="H28" s="43" t="str">
        <f t="shared" si="2"/>
        <v/>
      </c>
      <c r="I28" s="46"/>
    </row>
    <row r="29" spans="1:9" ht="25.5" customHeight="1" x14ac:dyDescent="0.2">
      <c r="C29" s="129"/>
      <c r="E29" s="2" t="str">
        <f>IF('General info'!$G12="","",'General info'!$G12)</f>
        <v>Ahmad</v>
      </c>
      <c r="F29" s="39"/>
      <c r="H29" s="43" t="str">
        <f t="shared" si="2"/>
        <v/>
      </c>
      <c r="I29" s="46"/>
    </row>
    <row r="30" spans="1:9" ht="25.5" customHeight="1" x14ac:dyDescent="0.2">
      <c r="F30" s="41"/>
    </row>
    <row r="31" spans="1:9" ht="25.5" customHeight="1" x14ac:dyDescent="0.2">
      <c r="A31" s="48" t="str">
        <f>"23."</f>
        <v>23.</v>
      </c>
      <c r="B31" s="127" t="s">
        <v>155</v>
      </c>
      <c r="C31" s="127"/>
      <c r="D31" s="58"/>
      <c r="E31" s="2" t="str">
        <f>IF('General info'!$G10="","",'General info'!$G10)</f>
        <v>Rohullah</v>
      </c>
      <c r="F31" s="39"/>
      <c r="G31" s="8" t="str">
        <f>IF(COUNTBLANK(F31:F38)=8,"-",VLOOKUP(ROUND(SUM(H31:H38)/(8-COUNTBLANK(H31:H38)),0),score2,2,FALSE))</f>
        <v>-</v>
      </c>
      <c r="H31" s="43" t="str">
        <f t="shared" ref="H31:H38" si="3">IF(F31="","",VLOOKUP(F31,score,2,FALSE))</f>
        <v/>
      </c>
      <c r="I31" s="42" t="str">
        <f>IF(D31="",G31,D31)</f>
        <v>-</v>
      </c>
    </row>
    <row r="32" spans="1:9" ht="25.5" customHeight="1" x14ac:dyDescent="0.2">
      <c r="A32" s="2"/>
      <c r="B32" s="52" t="s">
        <v>2</v>
      </c>
      <c r="C32" s="53" t="s">
        <v>188</v>
      </c>
      <c r="E32" s="2" t="str">
        <f>IF('General info'!$G11="","",'General info'!$G11)</f>
        <v>Asadullah</v>
      </c>
      <c r="F32" s="39"/>
      <c r="H32" s="43" t="str">
        <f t="shared" si="3"/>
        <v/>
      </c>
      <c r="I32" s="44"/>
    </row>
    <row r="33" spans="1:9" ht="25.5" customHeight="1" x14ac:dyDescent="0.2">
      <c r="A33" s="2"/>
      <c r="B33" s="49" t="s">
        <v>3</v>
      </c>
      <c r="C33" s="50" t="s">
        <v>156</v>
      </c>
      <c r="E33" s="2" t="e">
        <f>IF('General info'!#REF!="","",'General info'!#REF!)</f>
        <v>#REF!</v>
      </c>
      <c r="F33" s="39"/>
      <c r="H33" s="43" t="str">
        <f t="shared" si="3"/>
        <v/>
      </c>
      <c r="I33" s="44"/>
    </row>
    <row r="34" spans="1:9" ht="25.5" customHeight="1" x14ac:dyDescent="0.2">
      <c r="A34" s="2"/>
      <c r="B34" s="49" t="s">
        <v>4</v>
      </c>
      <c r="C34" s="50" t="s">
        <v>157</v>
      </c>
      <c r="E34" s="2" t="str">
        <f>IF('General info'!$G13="","",'General info'!$G13)</f>
        <v>Islam</v>
      </c>
      <c r="F34" s="39"/>
      <c r="H34" s="43" t="str">
        <f t="shared" si="3"/>
        <v/>
      </c>
      <c r="I34" s="44"/>
    </row>
    <row r="35" spans="1:9" ht="25.5" customHeight="1" x14ac:dyDescent="0.2">
      <c r="A35" s="2"/>
      <c r="B35" s="18" t="s">
        <v>5</v>
      </c>
      <c r="C35" s="51" t="s">
        <v>158</v>
      </c>
      <c r="E35" s="2" t="str">
        <f>IF('General info'!$G14="","",'General info'!$G14)</f>
        <v>Hafiz</v>
      </c>
      <c r="F35" s="39"/>
      <c r="H35" s="43" t="str">
        <f t="shared" si="3"/>
        <v/>
      </c>
      <c r="I35" s="45"/>
    </row>
    <row r="36" spans="1:9" ht="25.5" customHeight="1" x14ac:dyDescent="0.2">
      <c r="B36" s="1" t="s">
        <v>6</v>
      </c>
      <c r="E36" s="2" t="str">
        <f>IF('General info'!$G15="","",'General info'!$G15)</f>
        <v>Ataullah</v>
      </c>
      <c r="F36" s="39"/>
      <c r="H36" s="43" t="str">
        <f t="shared" si="3"/>
        <v/>
      </c>
    </row>
    <row r="37" spans="1:9" ht="25.5" customHeight="1" x14ac:dyDescent="0.2">
      <c r="C37" s="128"/>
      <c r="E37" s="2" t="str">
        <f>IF('General info'!$G16="","",'General info'!$G16)</f>
        <v>Fahima</v>
      </c>
      <c r="F37" s="39"/>
      <c r="H37" s="43" t="str">
        <f t="shared" si="3"/>
        <v/>
      </c>
      <c r="I37" s="46"/>
    </row>
    <row r="38" spans="1:9" ht="25.5" customHeight="1" x14ac:dyDescent="0.2">
      <c r="C38" s="129"/>
      <c r="E38" s="2" t="str">
        <f>IF('General info'!$G12="","",'General info'!$G12)</f>
        <v>Ahmad</v>
      </c>
      <c r="F38" s="39"/>
      <c r="H38" s="43" t="str">
        <f t="shared" si="3"/>
        <v/>
      </c>
      <c r="I38" s="46"/>
    </row>
    <row r="39" spans="1:9" ht="25.5" customHeight="1" x14ac:dyDescent="0.2">
      <c r="F39" s="41"/>
    </row>
    <row r="40" spans="1:9" ht="25.5" customHeight="1" x14ac:dyDescent="0.2">
      <c r="A40" s="48" t="str">
        <f>"24."</f>
        <v>24.</v>
      </c>
      <c r="B40" s="127" t="s">
        <v>186</v>
      </c>
      <c r="C40" s="127"/>
      <c r="D40" s="58"/>
      <c r="E40" s="2" t="str">
        <f>IF('General info'!$G10="","",'General info'!$G10)</f>
        <v>Rohullah</v>
      </c>
      <c r="F40" s="39"/>
      <c r="G40" s="8" t="str">
        <f>IF(COUNTBLANK(F40:F47)=8,"-",VLOOKUP(ROUND(SUM(H40:H47)/(8-COUNTBLANK(H40:H47)),0),score2,2,FALSE))</f>
        <v>-</v>
      </c>
      <c r="H40" s="43" t="str">
        <f t="shared" ref="H40:H47" si="4">IF(F40="","",VLOOKUP(F40,score,2,FALSE))</f>
        <v/>
      </c>
      <c r="I40" s="42" t="str">
        <f>IF(D40="",G40,D40)</f>
        <v>-</v>
      </c>
    </row>
    <row r="41" spans="1:9" ht="25.5" customHeight="1" x14ac:dyDescent="0.2">
      <c r="A41" s="2"/>
      <c r="B41" s="52" t="s">
        <v>2</v>
      </c>
      <c r="C41" s="53" t="s">
        <v>159</v>
      </c>
      <c r="E41" s="2" t="str">
        <f>IF('General info'!$G11="","",'General info'!$G11)</f>
        <v>Asadullah</v>
      </c>
      <c r="F41" s="39"/>
      <c r="H41" s="43" t="str">
        <f t="shared" si="4"/>
        <v/>
      </c>
      <c r="I41" s="44"/>
    </row>
    <row r="42" spans="1:9" ht="25.5" customHeight="1" x14ac:dyDescent="0.2">
      <c r="A42" s="2"/>
      <c r="B42" s="49" t="s">
        <v>3</v>
      </c>
      <c r="C42" s="50" t="s">
        <v>160</v>
      </c>
      <c r="E42" s="2" t="e">
        <f>IF('General info'!#REF!="","",'General info'!#REF!)</f>
        <v>#REF!</v>
      </c>
      <c r="F42" s="39"/>
      <c r="H42" s="43" t="str">
        <f t="shared" si="4"/>
        <v/>
      </c>
      <c r="I42" s="44"/>
    </row>
    <row r="43" spans="1:9" ht="25.5" customHeight="1" x14ac:dyDescent="0.2">
      <c r="A43" s="2"/>
      <c r="B43" s="49" t="s">
        <v>4</v>
      </c>
      <c r="C43" s="50" t="s">
        <v>161</v>
      </c>
      <c r="E43" s="2" t="str">
        <f>IF('General info'!$G13="","",'General info'!$G13)</f>
        <v>Islam</v>
      </c>
      <c r="F43" s="39"/>
      <c r="H43" s="43" t="str">
        <f t="shared" si="4"/>
        <v/>
      </c>
      <c r="I43" s="44"/>
    </row>
    <row r="44" spans="1:9" ht="25.5" customHeight="1" x14ac:dyDescent="0.2">
      <c r="A44" s="2"/>
      <c r="B44" s="18" t="s">
        <v>5</v>
      </c>
      <c r="C44" s="51" t="s">
        <v>162</v>
      </c>
      <c r="E44" s="2" t="str">
        <f>IF('General info'!$G14="","",'General info'!$G14)</f>
        <v>Hafiz</v>
      </c>
      <c r="F44" s="39"/>
      <c r="H44" s="43" t="str">
        <f t="shared" si="4"/>
        <v/>
      </c>
      <c r="I44" s="45"/>
    </row>
    <row r="45" spans="1:9" ht="25.5" customHeight="1" x14ac:dyDescent="0.2">
      <c r="B45" s="1" t="s">
        <v>6</v>
      </c>
      <c r="E45" s="2" t="str">
        <f>IF('General info'!$G15="","",'General info'!$G15)</f>
        <v>Ataullah</v>
      </c>
      <c r="F45" s="39"/>
      <c r="H45" s="43" t="str">
        <f t="shared" si="4"/>
        <v/>
      </c>
    </row>
    <row r="46" spans="1:9" ht="25.5" customHeight="1" x14ac:dyDescent="0.2">
      <c r="C46" s="128"/>
      <c r="E46" s="2" t="str">
        <f>IF('General info'!$G16="","",'General info'!$G16)</f>
        <v>Fahima</v>
      </c>
      <c r="F46" s="39"/>
      <c r="H46" s="43" t="str">
        <f t="shared" si="4"/>
        <v/>
      </c>
      <c r="I46" s="46"/>
    </row>
    <row r="47" spans="1:9" ht="25.5" customHeight="1" x14ac:dyDescent="0.2">
      <c r="C47" s="129"/>
      <c r="E47" s="2" t="str">
        <f>IF('General info'!$G12="","",'General info'!$G12)</f>
        <v>Ahmad</v>
      </c>
      <c r="F47" s="39"/>
      <c r="H47" s="43" t="str">
        <f t="shared" si="4"/>
        <v/>
      </c>
      <c r="I47" s="46"/>
    </row>
    <row r="48" spans="1:9" ht="25.5" customHeight="1" x14ac:dyDescent="0.2">
      <c r="F48" s="41"/>
    </row>
    <row r="49" spans="1:9" ht="25.5" customHeight="1" x14ac:dyDescent="0.2">
      <c r="A49" s="48" t="str">
        <f>"25."</f>
        <v>25.</v>
      </c>
      <c r="B49" s="127" t="s">
        <v>163</v>
      </c>
      <c r="C49" s="127"/>
      <c r="D49" s="58"/>
      <c r="E49" s="2" t="str">
        <f>IF('General info'!$G10="","",'General info'!$G10)</f>
        <v>Rohullah</v>
      </c>
      <c r="F49" s="39"/>
      <c r="G49" s="8" t="str">
        <f>IF(COUNTBLANK(F49:F56)=8,"-",VLOOKUP(ROUND(SUM(H49:H56)/(8-COUNTBLANK(H49:H56)),0),score2,2,FALSE))</f>
        <v>-</v>
      </c>
      <c r="H49" s="43" t="str">
        <f t="shared" ref="H49:H56" si="5">IF(F49="","",VLOOKUP(F49,score,2,FALSE))</f>
        <v/>
      </c>
      <c r="I49" s="42" t="str">
        <f>IF(D49="",G49,D49)</f>
        <v>-</v>
      </c>
    </row>
    <row r="50" spans="1:9" ht="25.5" customHeight="1" x14ac:dyDescent="0.2">
      <c r="A50" s="2"/>
      <c r="B50" s="52" t="s">
        <v>2</v>
      </c>
      <c r="C50" s="53" t="s">
        <v>164</v>
      </c>
      <c r="E50" s="2" t="str">
        <f>IF('General info'!$G11="","",'General info'!$G11)</f>
        <v>Asadullah</v>
      </c>
      <c r="F50" s="39"/>
      <c r="H50" s="43" t="str">
        <f t="shared" si="5"/>
        <v/>
      </c>
      <c r="I50" s="44"/>
    </row>
    <row r="51" spans="1:9" ht="38.25" x14ac:dyDescent="0.2">
      <c r="A51" s="2"/>
      <c r="B51" s="49" t="s">
        <v>3</v>
      </c>
      <c r="C51" s="50" t="s">
        <v>165</v>
      </c>
      <c r="E51" s="2" t="e">
        <f>IF('General info'!#REF!="","",'General info'!#REF!)</f>
        <v>#REF!</v>
      </c>
      <c r="F51" s="39"/>
      <c r="H51" s="43" t="str">
        <f t="shared" si="5"/>
        <v/>
      </c>
      <c r="I51" s="44"/>
    </row>
    <row r="52" spans="1:9" ht="25.5" customHeight="1" x14ac:dyDescent="0.2">
      <c r="A52" s="2"/>
      <c r="B52" s="49" t="s">
        <v>4</v>
      </c>
      <c r="C52" s="50" t="s">
        <v>166</v>
      </c>
      <c r="E52" s="2" t="str">
        <f>IF('General info'!$G13="","",'General info'!$G13)</f>
        <v>Islam</v>
      </c>
      <c r="F52" s="39"/>
      <c r="H52" s="43" t="str">
        <f t="shared" si="5"/>
        <v/>
      </c>
      <c r="I52" s="44"/>
    </row>
    <row r="53" spans="1:9" ht="25.5" customHeight="1" x14ac:dyDescent="0.2">
      <c r="A53" s="2"/>
      <c r="B53" s="18" t="s">
        <v>5</v>
      </c>
      <c r="C53" s="51" t="s">
        <v>167</v>
      </c>
      <c r="E53" s="2" t="str">
        <f>IF('General info'!$G14="","",'General info'!$G14)</f>
        <v>Hafiz</v>
      </c>
      <c r="F53" s="39"/>
      <c r="H53" s="43" t="str">
        <f t="shared" si="5"/>
        <v/>
      </c>
      <c r="I53" s="45"/>
    </row>
    <row r="54" spans="1:9" ht="25.5" customHeight="1" x14ac:dyDescent="0.2">
      <c r="B54" s="1" t="s">
        <v>6</v>
      </c>
      <c r="E54" s="2" t="str">
        <f>IF('General info'!$G15="","",'General info'!$G15)</f>
        <v>Ataullah</v>
      </c>
      <c r="F54" s="39"/>
      <c r="H54" s="43" t="str">
        <f t="shared" si="5"/>
        <v/>
      </c>
    </row>
    <row r="55" spans="1:9" ht="25.5" customHeight="1" x14ac:dyDescent="0.2">
      <c r="C55" s="128"/>
      <c r="E55" s="2" t="str">
        <f>IF('General info'!$G16="","",'General info'!$G16)</f>
        <v>Fahima</v>
      </c>
      <c r="F55" s="39"/>
      <c r="H55" s="43" t="str">
        <f t="shared" si="5"/>
        <v/>
      </c>
      <c r="I55" s="46"/>
    </row>
    <row r="56" spans="1:9" ht="25.5" customHeight="1" x14ac:dyDescent="0.2">
      <c r="C56" s="129"/>
      <c r="E56" s="2" t="str">
        <f>IF('General info'!$G12="","",'General info'!$G12)</f>
        <v>Ahmad</v>
      </c>
      <c r="F56" s="39"/>
      <c r="H56" s="43" t="str">
        <f t="shared" si="5"/>
        <v/>
      </c>
      <c r="I56" s="46"/>
    </row>
    <row r="57" spans="1:9" ht="25.5" customHeight="1" x14ac:dyDescent="0.2"/>
    <row r="58" spans="1:9" ht="25.5" customHeight="1" x14ac:dyDescent="0.2">
      <c r="A58" s="5" t="str">
        <f ca="1">" Rapid assessment of national civil registration and vital statisitics systems: "&amp;MID(CELL("filename"),FIND("]",CELL("filename"))+1,255)</f>
        <v xml:space="preserve"> Rapid assessment of national civil registration and vital statisitics systems: General info</v>
      </c>
    </row>
  </sheetData>
  <sheetProtection password="C75C"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212" priority="1" stopIfTrue="1">
      <formula>$E48&lt;&gt;""</formula>
    </cfRule>
  </conditionalFormatting>
  <conditionalFormatting sqref="I5:I8">
    <cfRule type="expression" dxfId="211" priority="2" stopIfTrue="1">
      <formula>IF($D$4&lt;&gt;"",$D$4,$G$4)=$B5</formula>
    </cfRule>
    <cfRule type="expression" dxfId="210" priority="3" stopIfTrue="1">
      <formula>OR($D$4&lt;&gt;"",$G$4&lt;&gt;"-")</formula>
    </cfRule>
  </conditionalFormatting>
  <conditionalFormatting sqref="I14:I17">
    <cfRule type="expression" dxfId="209" priority="4" stopIfTrue="1">
      <formula>IF($D$13&lt;&gt;"",$D$13,$G$13)=$B14</formula>
    </cfRule>
    <cfRule type="expression" dxfId="208" priority="5" stopIfTrue="1">
      <formula>OR($D$13&lt;&gt;"",$G$13&lt;&gt;"-")</formula>
    </cfRule>
  </conditionalFormatting>
  <conditionalFormatting sqref="I23:I26 I41:I44 I32:I35 I50:I53">
    <cfRule type="expression" dxfId="207" priority="6" stopIfTrue="1">
      <formula>IF($D$22&lt;&gt;"",$D$22,$G$22)=$B23</formula>
    </cfRule>
    <cfRule type="expression" dxfId="206" priority="7" stopIfTrue="1">
      <formula>OR($D$22&lt;&gt;"",$G$22&lt;&gt;"-")</formula>
    </cfRule>
  </conditionalFormatting>
  <conditionalFormatting sqref="B23:C26">
    <cfRule type="expression" dxfId="205" priority="8" stopIfTrue="1">
      <formula>IF($D$22&lt;&gt;"",$D$22,$G$22)=$B23</formula>
    </cfRule>
    <cfRule type="expression" dxfId="204" priority="9" stopIfTrue="1">
      <formula>OR($D$22&lt;&gt;"",$G$22&lt;&gt;"-")</formula>
    </cfRule>
  </conditionalFormatting>
  <conditionalFormatting sqref="B14:C17">
    <cfRule type="expression" dxfId="203" priority="10" stopIfTrue="1">
      <formula>IF($D$13&lt;&gt;"",$D$13,$G$13)=$B14</formula>
    </cfRule>
    <cfRule type="expression" dxfId="202" priority="11" stopIfTrue="1">
      <formula>OR($D$13&lt;&gt;"",$G$13&lt;&gt;"-")</formula>
    </cfRule>
  </conditionalFormatting>
  <conditionalFormatting sqref="B5:C8">
    <cfRule type="expression" dxfId="201" priority="12" stopIfTrue="1">
      <formula>IF($D$4&lt;&gt;"",$D$4,$G$4)=$B5</formula>
    </cfRule>
    <cfRule type="expression" dxfId="200" priority="13" stopIfTrue="1">
      <formula>OR($D$4&lt;&gt;"",$G$4&lt;&gt;"-")</formula>
    </cfRule>
  </conditionalFormatting>
  <conditionalFormatting sqref="B32:C35">
    <cfRule type="expression" dxfId="199" priority="14" stopIfTrue="1">
      <formula>IF($D$31&lt;&gt;"",$D$31,$G$31)=$B32</formula>
    </cfRule>
    <cfRule type="expression" dxfId="198" priority="15" stopIfTrue="1">
      <formula>OR($D$31&lt;&gt;"",$G$31&lt;&gt;"-")</formula>
    </cfRule>
  </conditionalFormatting>
  <conditionalFormatting sqref="B41:C44 B50:C53">
    <cfRule type="expression" dxfId="197" priority="16" stopIfTrue="1">
      <formula>IF($D$40&lt;&gt;"",$D$40,$G$40)=$B41</formula>
    </cfRule>
    <cfRule type="expression" dxfId="196" priority="17" stopIfTrue="1">
      <formula>OR($D$40&lt;&gt;"",$G$40&lt;&gt;"-")</formula>
    </cfRule>
  </conditionalFormatting>
  <conditionalFormatting sqref="E4:E56">
    <cfRule type="expression" dxfId="195" priority="18" stopIfTrue="1">
      <formula>$E4&lt;&gt;""</formula>
    </cfRule>
  </conditionalFormatting>
  <conditionalFormatting sqref="F4:F47 F49:F56">
    <cfRule type="expression" dxfId="194" priority="19" stopIfTrue="1">
      <formula>$E4&lt;&gt;""</formula>
    </cfRule>
  </conditionalFormatting>
  <dataValidations count="1">
    <dataValidation type="list" allowBlank="1" showInputMessage="1" showErrorMessage="1" sqref="F4:F11 F49:F56 D49 D40 D31 D4 D22 F13:F20 F22:F29 F31:F38 F40:F47 D13">
      <formula1>$B$5:$B$8</formula1>
    </dataValidation>
  </dataValidations>
  <hyperlinks>
    <hyperlink ref="L1" location="Menu!A1" display="Return to Menu"/>
    <hyperlink ref="L2" location="Information!B12" display="Add members"/>
    <hyperlink ref="L3" location="Template!L3" display="Clear current sheet"/>
  </hyperlinks>
  <printOptions horizontalCentered="1" verticalCentered="1"/>
  <pageMargins left="0.74803149606299213" right="0.74803149606299213" top="0.98425196850393704" bottom="0.98425196850393704" header="0.51181102362204722" footer="0.51181102362204722"/>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47"/>
    <pageSetUpPr fitToPage="1"/>
  </sheetPr>
  <dimension ref="A1:L62"/>
  <sheetViews>
    <sheetView topLeftCell="A12" workbookViewId="0">
      <selection activeCell="C10" sqref="C10:C11"/>
    </sheetView>
  </sheetViews>
  <sheetFormatPr defaultColWidth="9.140625"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67" t="s">
        <v>34</v>
      </c>
      <c r="F1" s="27"/>
      <c r="G1" s="27"/>
      <c r="K1" s="3" t="s">
        <v>196</v>
      </c>
      <c r="L1" s="65" t="s">
        <v>189</v>
      </c>
    </row>
    <row r="2" spans="1:12" ht="21.95" customHeight="1" x14ac:dyDescent="0.25">
      <c r="A2" s="47"/>
      <c r="D2" s="9" t="s">
        <v>22</v>
      </c>
      <c r="E2" s="26" t="s">
        <v>30</v>
      </c>
      <c r="F2" s="27"/>
      <c r="G2" s="27"/>
      <c r="L2" s="65" t="s">
        <v>192</v>
      </c>
    </row>
    <row r="3" spans="1:12" ht="21.95" customHeight="1" x14ac:dyDescent="0.2">
      <c r="D3" s="28" t="s">
        <v>74</v>
      </c>
      <c r="E3" s="7" t="s">
        <v>73</v>
      </c>
      <c r="F3" s="2" t="s">
        <v>65</v>
      </c>
      <c r="G3" s="7" t="s">
        <v>20</v>
      </c>
      <c r="H3" s="43"/>
      <c r="L3" s="65" t="s">
        <v>191</v>
      </c>
    </row>
    <row r="4" spans="1:12" ht="28.5" customHeight="1" x14ac:dyDescent="0.2">
      <c r="A4" s="87" t="str">
        <f>"13."</f>
        <v>13.</v>
      </c>
      <c r="B4" s="163" t="s">
        <v>118</v>
      </c>
      <c r="C4" s="163"/>
      <c r="D4" s="58" t="s">
        <v>5</v>
      </c>
      <c r="E4" s="2" t="str">
        <f>IF('General info'!$G10="","",'General info'!$G10)</f>
        <v>Rohullah</v>
      </c>
      <c r="F4" s="39"/>
      <c r="G4" s="8" t="str">
        <f>IF(COUNTBLANK(F4:F11)=8,"-",VLOOKUP(ROUND(SUM(H4:H11)/(8-COUNTBLANK(H4:H11)),0),score2,2,FALSE))</f>
        <v>-</v>
      </c>
      <c r="H4" s="43" t="str">
        <f t="shared" ref="H4:H11" si="0">IF(F4="","",VLOOKUP(F4,score,2,FALSE))</f>
        <v/>
      </c>
      <c r="I4" s="42" t="str">
        <f>IF(D4="",G4,D4)</f>
        <v>D</v>
      </c>
    </row>
    <row r="5" spans="1:12" ht="24.95" customHeight="1" x14ac:dyDescent="0.2">
      <c r="B5" s="49" t="s">
        <v>2</v>
      </c>
      <c r="C5" s="50" t="s">
        <v>119</v>
      </c>
      <c r="D5" s="40"/>
      <c r="E5" s="2" t="str">
        <f>IF('General info'!$G11="","",'General info'!$G11)</f>
        <v>Asadullah</v>
      </c>
      <c r="F5" s="39"/>
      <c r="H5" s="43" t="str">
        <f t="shared" si="0"/>
        <v/>
      </c>
      <c r="I5" s="44"/>
    </row>
    <row r="6" spans="1:12" ht="24.95" customHeight="1" x14ac:dyDescent="0.2">
      <c r="A6" s="2"/>
      <c r="B6" s="85" t="s">
        <v>3</v>
      </c>
      <c r="C6" s="50" t="s">
        <v>120</v>
      </c>
      <c r="D6" s="40"/>
      <c r="E6" s="2" t="e">
        <f>IF('General info'!#REF!="","",'General info'!#REF!)</f>
        <v>#REF!</v>
      </c>
      <c r="F6" s="39"/>
      <c r="H6" s="43" t="str">
        <f t="shared" si="0"/>
        <v/>
      </c>
      <c r="I6" s="44"/>
    </row>
    <row r="7" spans="1:12" ht="24.95" customHeight="1" x14ac:dyDescent="0.2">
      <c r="A7" s="2"/>
      <c r="B7" s="49" t="s">
        <v>4</v>
      </c>
      <c r="C7" s="50" t="s">
        <v>121</v>
      </c>
      <c r="D7" s="40"/>
      <c r="E7" s="2" t="str">
        <f>IF('General info'!$G13="","",'General info'!$G13)</f>
        <v>Islam</v>
      </c>
      <c r="F7" s="39"/>
      <c r="H7" s="43" t="str">
        <f t="shared" si="0"/>
        <v/>
      </c>
      <c r="I7" s="44"/>
    </row>
    <row r="8" spans="1:12" ht="24.95" customHeight="1" x14ac:dyDescent="0.2">
      <c r="A8" s="2"/>
      <c r="B8" s="18" t="s">
        <v>5</v>
      </c>
      <c r="C8" s="51" t="s">
        <v>122</v>
      </c>
      <c r="D8" s="40"/>
      <c r="E8" s="2" t="str">
        <f>IF('General info'!$G14="","",'General info'!$G14)</f>
        <v>Hafiz</v>
      </c>
      <c r="F8" s="39"/>
      <c r="H8" s="43" t="str">
        <f t="shared" si="0"/>
        <v/>
      </c>
      <c r="I8" s="45"/>
    </row>
    <row r="9" spans="1:12" ht="25.5" customHeight="1" x14ac:dyDescent="0.2">
      <c r="A9" s="2"/>
      <c r="B9" s="1" t="s">
        <v>6</v>
      </c>
      <c r="C9" s="4"/>
      <c r="D9" s="40"/>
      <c r="E9" s="2" t="str">
        <f>IF('General info'!$G15="","",'General info'!$G15)</f>
        <v>Ataullah</v>
      </c>
      <c r="F9" s="39"/>
      <c r="H9" s="43" t="str">
        <f t="shared" si="0"/>
        <v/>
      </c>
      <c r="I9" s="45"/>
    </row>
    <row r="10" spans="1:12" ht="25.5" customHeight="1" x14ac:dyDescent="0.2">
      <c r="C10" s="128" t="s">
        <v>254</v>
      </c>
      <c r="D10" s="40"/>
      <c r="E10" s="2" t="str">
        <f>IF('General info'!$G16="","",'General info'!$G16)</f>
        <v>Fahima</v>
      </c>
      <c r="F10" s="39"/>
      <c r="H10" s="43" t="str">
        <f t="shared" si="0"/>
        <v/>
      </c>
      <c r="I10" s="46"/>
    </row>
    <row r="11" spans="1:12" ht="25.5" customHeight="1" x14ac:dyDescent="0.2">
      <c r="C11" s="129"/>
      <c r="D11" s="40"/>
      <c r="E11" s="2" t="str">
        <f>IF('General info'!$G12="","",'General info'!$G12)</f>
        <v>Ahmad</v>
      </c>
      <c r="F11" s="39"/>
      <c r="H11" s="43" t="str">
        <f t="shared" si="0"/>
        <v/>
      </c>
      <c r="I11" s="46"/>
    </row>
    <row r="12" spans="1:12" ht="12.75" customHeight="1" x14ac:dyDescent="0.2">
      <c r="C12" s="4"/>
      <c r="D12" s="40"/>
      <c r="F12" s="41"/>
      <c r="I12" s="45"/>
    </row>
    <row r="13" spans="1:12" ht="45" customHeight="1" x14ac:dyDescent="0.2">
      <c r="A13" s="87" t="str">
        <f>"14."</f>
        <v>14.</v>
      </c>
      <c r="B13" s="158" t="s">
        <v>198</v>
      </c>
      <c r="C13" s="162"/>
      <c r="D13" s="58" t="s">
        <v>5</v>
      </c>
      <c r="E13" s="2" t="str">
        <f>IF('General info'!$G10="","",'General info'!$G10)</f>
        <v>Rohullah</v>
      </c>
      <c r="F13" s="39"/>
      <c r="G13" s="8" t="str">
        <f>IF(COUNTBLANK(F13:F20)=8,"-",VLOOKUP(ROUND(SUM(H13:H20)/(8-COUNTBLANK(H13:H20)),0),score2,2,FALSE))</f>
        <v>-</v>
      </c>
      <c r="H13" s="43" t="str">
        <f t="shared" ref="H13:H20" si="1">IF(F13="","",VLOOKUP(F13,score,2,FALSE))</f>
        <v/>
      </c>
      <c r="I13" s="42" t="str">
        <f>IF(D13="",G13,D13)</f>
        <v>D</v>
      </c>
    </row>
    <row r="14" spans="1:12" ht="27.75" x14ac:dyDescent="0.2">
      <c r="A14" s="2"/>
      <c r="B14" s="84" t="s">
        <v>2</v>
      </c>
      <c r="C14" s="53" t="s">
        <v>204</v>
      </c>
      <c r="D14" s="40"/>
      <c r="E14" s="2" t="str">
        <f>IF('General info'!$G11="","",'General info'!$G11)</f>
        <v>Asadullah</v>
      </c>
      <c r="F14" s="39"/>
      <c r="H14" s="43" t="str">
        <f t="shared" si="1"/>
        <v/>
      </c>
      <c r="I14" s="44"/>
    </row>
    <row r="15" spans="1:12" ht="25.5" customHeight="1" x14ac:dyDescent="0.2">
      <c r="A15" s="2"/>
      <c r="B15" s="85" t="s">
        <v>3</v>
      </c>
      <c r="C15" s="50" t="s">
        <v>125</v>
      </c>
      <c r="D15" s="40"/>
      <c r="E15" s="2" t="e">
        <f>IF('General info'!#REF!="","",'General info'!#REF!)</f>
        <v>#REF!</v>
      </c>
      <c r="F15" s="39"/>
      <c r="H15" s="43" t="str">
        <f t="shared" si="1"/>
        <v/>
      </c>
      <c r="I15" s="44"/>
    </row>
    <row r="16" spans="1:12" ht="25.5" customHeight="1" x14ac:dyDescent="0.2">
      <c r="A16" s="2"/>
      <c r="B16" s="49" t="s">
        <v>4</v>
      </c>
      <c r="C16" s="50" t="s">
        <v>123</v>
      </c>
      <c r="D16" s="40"/>
      <c r="E16" s="2" t="str">
        <f>IF('General info'!$G13="","",'General info'!$G13)</f>
        <v>Islam</v>
      </c>
      <c r="F16" s="39"/>
      <c r="H16" s="43" t="str">
        <f t="shared" si="1"/>
        <v/>
      </c>
      <c r="I16" s="44"/>
    </row>
    <row r="17" spans="1:9" ht="25.5" customHeight="1" x14ac:dyDescent="0.2">
      <c r="A17" s="2"/>
      <c r="B17" s="86" t="s">
        <v>5</v>
      </c>
      <c r="C17" s="51" t="s">
        <v>124</v>
      </c>
      <c r="D17" s="40"/>
      <c r="E17" s="2" t="str">
        <f>IF('General info'!$G14="","",'General info'!$G14)</f>
        <v>Hafiz</v>
      </c>
      <c r="F17" s="39"/>
      <c r="H17" s="43" t="str">
        <f t="shared" si="1"/>
        <v/>
      </c>
      <c r="I17" s="45"/>
    </row>
    <row r="18" spans="1:9" ht="25.5" customHeight="1" x14ac:dyDescent="0.2">
      <c r="B18" s="1" t="s">
        <v>6</v>
      </c>
      <c r="C18" s="4"/>
      <c r="D18" s="40"/>
      <c r="E18" s="2" t="str">
        <f>IF('General info'!$G15="","",'General info'!$G15)</f>
        <v>Ataullah</v>
      </c>
      <c r="F18" s="39"/>
      <c r="H18" s="43" t="str">
        <f t="shared" si="1"/>
        <v/>
      </c>
      <c r="I18" s="45"/>
    </row>
    <row r="19" spans="1:9" ht="25.5" customHeight="1" x14ac:dyDescent="0.2">
      <c r="C19" s="128" t="s">
        <v>247</v>
      </c>
      <c r="D19" s="40"/>
      <c r="E19" s="2" t="str">
        <f>IF('General info'!$G16="","",'General info'!$G16)</f>
        <v>Fahima</v>
      </c>
      <c r="F19" s="39"/>
      <c r="H19" s="43" t="str">
        <f t="shared" si="1"/>
        <v/>
      </c>
      <c r="I19" s="46"/>
    </row>
    <row r="20" spans="1:9" ht="25.5" customHeight="1" x14ac:dyDescent="0.2">
      <c r="C20" s="129"/>
      <c r="D20" s="40"/>
      <c r="E20" s="2" t="str">
        <f>IF('General info'!$G12="","",'General info'!$G12)</f>
        <v>Ahmad</v>
      </c>
      <c r="F20" s="39"/>
      <c r="H20" s="43" t="str">
        <f t="shared" si="1"/>
        <v/>
      </c>
      <c r="I20" s="46"/>
    </row>
    <row r="21" spans="1:9" ht="12.75" customHeight="1" x14ac:dyDescent="0.2">
      <c r="C21" s="4"/>
      <c r="D21" s="40"/>
      <c r="F21" s="41"/>
      <c r="I21" s="45"/>
    </row>
    <row r="22" spans="1:9" ht="25.5" hidden="1" customHeight="1" x14ac:dyDescent="0.2">
      <c r="A22" s="48" t="str">
        <f>"6."</f>
        <v>6.</v>
      </c>
      <c r="B22" s="127" t="s">
        <v>60</v>
      </c>
      <c r="C22" s="127"/>
      <c r="D22" s="58"/>
      <c r="E22" s="2" t="str">
        <f>IF('General info'!$G10="","",'General info'!$G10)</f>
        <v>Rohullah</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t="s">
        <v>2</v>
      </c>
      <c r="C23" s="53"/>
      <c r="D23" s="40"/>
      <c r="E23" s="2" t="str">
        <f>IF('General info'!$G11="","",'General info'!$G11)</f>
        <v>Asadullah</v>
      </c>
      <c r="F23" s="39"/>
      <c r="H23" s="43" t="str">
        <f t="shared" si="2"/>
        <v/>
      </c>
      <c r="I23" s="44"/>
    </row>
    <row r="24" spans="1:9" ht="25.5" hidden="1" customHeight="1" x14ac:dyDescent="0.2">
      <c r="A24" s="2"/>
      <c r="B24" s="49" t="s">
        <v>3</v>
      </c>
      <c r="C24" s="50"/>
      <c r="D24" s="40"/>
      <c r="E24" s="2" t="e">
        <f>IF('General info'!#REF!="","",'General info'!#REF!)</f>
        <v>#REF!</v>
      </c>
      <c r="F24" s="39"/>
      <c r="H24" s="43" t="str">
        <f t="shared" si="2"/>
        <v/>
      </c>
      <c r="I24" s="44"/>
    </row>
    <row r="25" spans="1:9" ht="25.5" hidden="1" customHeight="1" x14ac:dyDescent="0.2">
      <c r="A25" s="2"/>
      <c r="B25" s="49" t="s">
        <v>4</v>
      </c>
      <c r="C25" s="50"/>
      <c r="D25" s="40"/>
      <c r="E25" s="2" t="str">
        <f>IF('General info'!$G13="","",'General info'!$G13)</f>
        <v>Islam</v>
      </c>
      <c r="F25" s="39"/>
      <c r="H25" s="43" t="str">
        <f t="shared" si="2"/>
        <v/>
      </c>
      <c r="I25" s="44"/>
    </row>
    <row r="26" spans="1:9" ht="25.5" hidden="1" customHeight="1" x14ac:dyDescent="0.2">
      <c r="A26" s="2"/>
      <c r="B26" s="18" t="s">
        <v>5</v>
      </c>
      <c r="C26" s="51"/>
      <c r="D26" s="40"/>
      <c r="E26" s="2" t="str">
        <f>IF('General info'!$G14="","",'General info'!$G14)</f>
        <v>Hafiz</v>
      </c>
      <c r="F26" s="39"/>
      <c r="H26" s="43" t="str">
        <f t="shared" si="2"/>
        <v/>
      </c>
      <c r="I26" s="45"/>
    </row>
    <row r="27" spans="1:9" ht="25.5" hidden="1" customHeight="1" x14ac:dyDescent="0.2">
      <c r="B27" s="1" t="s">
        <v>6</v>
      </c>
      <c r="D27" s="40"/>
      <c r="E27" s="2" t="str">
        <f>IF('General info'!$G15="","",'General info'!$G15)</f>
        <v>Ataullah</v>
      </c>
      <c r="F27" s="39"/>
      <c r="H27" s="43" t="str">
        <f t="shared" si="2"/>
        <v/>
      </c>
    </row>
    <row r="28" spans="1:9" ht="25.5" hidden="1" customHeight="1" x14ac:dyDescent="0.2">
      <c r="C28" s="128"/>
      <c r="D28" s="40"/>
      <c r="E28" s="2" t="str">
        <f>IF('General info'!$G16="","",'General info'!$G16)</f>
        <v>Fahima</v>
      </c>
      <c r="F28" s="39"/>
      <c r="H28" s="43" t="str">
        <f t="shared" si="2"/>
        <v/>
      </c>
      <c r="I28" s="46"/>
    </row>
    <row r="29" spans="1:9" ht="25.5" hidden="1" customHeight="1" x14ac:dyDescent="0.2">
      <c r="C29" s="129"/>
      <c r="D29" s="40"/>
      <c r="E29" s="2" t="str">
        <f>IF('General info'!$G12="","",'General info'!$G12)</f>
        <v>Ahmad</v>
      </c>
      <c r="F29" s="39"/>
      <c r="H29" s="43" t="str">
        <f t="shared" si="2"/>
        <v/>
      </c>
      <c r="I29" s="46"/>
    </row>
    <row r="30" spans="1:9" ht="25.5" hidden="1" customHeight="1" x14ac:dyDescent="0.2">
      <c r="F30" s="41"/>
    </row>
    <row r="31" spans="1:9" ht="25.5" hidden="1" customHeight="1" x14ac:dyDescent="0.2">
      <c r="A31" s="48" t="str">
        <f>"23."</f>
        <v>23.</v>
      </c>
      <c r="B31" s="127" t="s">
        <v>155</v>
      </c>
      <c r="C31" s="127"/>
      <c r="D31" s="58"/>
      <c r="E31" s="2" t="str">
        <f>IF('General info'!$G10="","",'General info'!$G10)</f>
        <v>Rohullah</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Asadullah</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Islam</v>
      </c>
      <c r="F34" s="39"/>
      <c r="H34" s="43" t="str">
        <f t="shared" si="3"/>
        <v/>
      </c>
      <c r="I34" s="44"/>
    </row>
    <row r="35" spans="1:9" ht="25.5" hidden="1" customHeight="1" x14ac:dyDescent="0.2">
      <c r="A35" s="2"/>
      <c r="B35" s="18" t="s">
        <v>5</v>
      </c>
      <c r="C35" s="51"/>
      <c r="E35" s="2" t="str">
        <f>IF('General info'!$G14="","",'General info'!$G14)</f>
        <v>Hafiz</v>
      </c>
      <c r="F35" s="39"/>
      <c r="H35" s="43" t="str">
        <f t="shared" si="3"/>
        <v/>
      </c>
      <c r="I35" s="45"/>
    </row>
    <row r="36" spans="1:9" ht="25.5" hidden="1" customHeight="1" x14ac:dyDescent="0.2">
      <c r="B36" s="1" t="s">
        <v>6</v>
      </c>
      <c r="E36" s="2" t="str">
        <f>IF('General info'!$G15="","",'General info'!$G15)</f>
        <v>Ataullah</v>
      </c>
      <c r="F36" s="39"/>
      <c r="H36" s="43" t="str">
        <f t="shared" si="3"/>
        <v/>
      </c>
    </row>
    <row r="37" spans="1:9" ht="25.5" hidden="1" customHeight="1" x14ac:dyDescent="0.2">
      <c r="C37" s="128"/>
      <c r="E37" s="2" t="str">
        <f>IF('General info'!$G16="","",'General info'!$G16)</f>
        <v>Fahima</v>
      </c>
      <c r="F37" s="39"/>
      <c r="H37" s="43" t="str">
        <f t="shared" si="3"/>
        <v/>
      </c>
      <c r="I37" s="46"/>
    </row>
    <row r="38" spans="1:9" ht="25.5" hidden="1" customHeight="1" x14ac:dyDescent="0.2">
      <c r="C38" s="129"/>
      <c r="E38" s="2" t="str">
        <f>IF('General info'!$G12="","",'General info'!$G12)</f>
        <v>Ahmad</v>
      </c>
      <c r="F38" s="39"/>
      <c r="H38" s="43" t="str">
        <f t="shared" si="3"/>
        <v/>
      </c>
      <c r="I38" s="46"/>
    </row>
    <row r="39" spans="1:9" ht="25.5" hidden="1" customHeight="1" x14ac:dyDescent="0.2">
      <c r="F39" s="41"/>
    </row>
    <row r="40" spans="1:9" ht="25.5" hidden="1" customHeight="1" x14ac:dyDescent="0.2">
      <c r="A40" s="48" t="str">
        <f>"24."</f>
        <v>24.</v>
      </c>
      <c r="B40" s="127" t="s">
        <v>186</v>
      </c>
      <c r="C40" s="127"/>
      <c r="D40" s="58"/>
      <c r="E40" s="2" t="str">
        <f>IF('General info'!$G10="","",'General info'!$G10)</f>
        <v>Rohullah</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Asadullah</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Islam</v>
      </c>
      <c r="F43" s="39"/>
      <c r="H43" s="43" t="str">
        <f t="shared" si="4"/>
        <v/>
      </c>
      <c r="I43" s="44"/>
    </row>
    <row r="44" spans="1:9" ht="25.5" hidden="1" customHeight="1" x14ac:dyDescent="0.2">
      <c r="A44" s="2"/>
      <c r="B44" s="18" t="s">
        <v>5</v>
      </c>
      <c r="C44" s="51"/>
      <c r="E44" s="2" t="str">
        <f>IF('General info'!$G14="","",'General info'!$G14)</f>
        <v>Hafiz</v>
      </c>
      <c r="F44" s="39"/>
      <c r="H44" s="43" t="str">
        <f t="shared" si="4"/>
        <v/>
      </c>
      <c r="I44" s="45"/>
    </row>
    <row r="45" spans="1:9" ht="25.5" hidden="1" customHeight="1" x14ac:dyDescent="0.2">
      <c r="B45" s="1" t="s">
        <v>6</v>
      </c>
      <c r="E45" s="2" t="str">
        <f>IF('General info'!$G15="","",'General info'!$G15)</f>
        <v>Ataullah</v>
      </c>
      <c r="F45" s="39"/>
      <c r="H45" s="43" t="str">
        <f t="shared" si="4"/>
        <v/>
      </c>
    </row>
    <row r="46" spans="1:9" ht="25.5" hidden="1" customHeight="1" x14ac:dyDescent="0.2">
      <c r="C46" s="128"/>
      <c r="E46" s="2" t="str">
        <f>IF('General info'!$G16="","",'General info'!$G16)</f>
        <v>Fahima</v>
      </c>
      <c r="F46" s="39"/>
      <c r="H46" s="43" t="str">
        <f t="shared" si="4"/>
        <v/>
      </c>
      <c r="I46" s="46"/>
    </row>
    <row r="47" spans="1:9" ht="25.5" hidden="1" customHeight="1" x14ac:dyDescent="0.2">
      <c r="C47" s="129"/>
      <c r="E47" s="2" t="str">
        <f>IF('General info'!$G12="","",'General info'!$G12)</f>
        <v>Ahmad</v>
      </c>
      <c r="F47" s="39"/>
      <c r="H47" s="43" t="str">
        <f t="shared" si="4"/>
        <v/>
      </c>
      <c r="I47" s="46"/>
    </row>
    <row r="48" spans="1:9" ht="25.5" hidden="1" customHeight="1" x14ac:dyDescent="0.2">
      <c r="F48" s="41"/>
    </row>
    <row r="49" spans="1:9" ht="25.5" hidden="1" customHeight="1" x14ac:dyDescent="0.2">
      <c r="A49" s="48" t="str">
        <f>"25."</f>
        <v>25.</v>
      </c>
      <c r="B49" s="127" t="s">
        <v>163</v>
      </c>
      <c r="C49" s="127"/>
      <c r="D49" s="58"/>
      <c r="E49" s="2" t="str">
        <f>IF('General info'!$G10="","",'General info'!$G10)</f>
        <v>Rohullah</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Asadullah</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Islam</v>
      </c>
      <c r="F52" s="39"/>
      <c r="H52" s="43" t="str">
        <f t="shared" si="5"/>
        <v/>
      </c>
      <c r="I52" s="44"/>
    </row>
    <row r="53" spans="1:9" ht="25.5" hidden="1" customHeight="1" x14ac:dyDescent="0.2">
      <c r="A53" s="2"/>
      <c r="B53" s="18" t="s">
        <v>5</v>
      </c>
      <c r="C53" s="51"/>
      <c r="E53" s="2" t="str">
        <f>IF('General info'!$G14="","",'General info'!$G14)</f>
        <v>Hafiz</v>
      </c>
      <c r="F53" s="39"/>
      <c r="H53" s="43" t="str">
        <f t="shared" si="5"/>
        <v/>
      </c>
      <c r="I53" s="45"/>
    </row>
    <row r="54" spans="1:9" ht="25.5" hidden="1" customHeight="1" x14ac:dyDescent="0.2">
      <c r="B54" s="1" t="s">
        <v>6</v>
      </c>
      <c r="E54" s="2" t="str">
        <f>IF('General info'!$G15="","",'General info'!$G15)</f>
        <v>Ataullah</v>
      </c>
      <c r="F54" s="39"/>
      <c r="H54" s="43" t="str">
        <f t="shared" si="5"/>
        <v/>
      </c>
    </row>
    <row r="55" spans="1:9" ht="25.5" hidden="1" customHeight="1" x14ac:dyDescent="0.2">
      <c r="C55" s="128"/>
      <c r="E55" s="2" t="str">
        <f>IF('General info'!$G16="","",'General info'!$G16)</f>
        <v>Fahima</v>
      </c>
      <c r="F55" s="39"/>
      <c r="H55" s="43" t="str">
        <f t="shared" si="5"/>
        <v/>
      </c>
      <c r="I55" s="46"/>
    </row>
    <row r="56" spans="1:9" ht="25.5" hidden="1" customHeight="1" x14ac:dyDescent="0.2">
      <c r="C56" s="129"/>
      <c r="E56" s="2" t="str">
        <f>IF('General info'!$G12="","",'General info'!$G12)</f>
        <v>Ahmad</v>
      </c>
      <c r="F56" s="39"/>
      <c r="H56" s="43" t="str">
        <f t="shared" si="5"/>
        <v/>
      </c>
      <c r="I56" s="46"/>
    </row>
    <row r="57" spans="1:9" ht="25.5" hidden="1" customHeight="1" x14ac:dyDescent="0.2"/>
    <row r="59" spans="1:9" s="29" customFormat="1" ht="35.25" x14ac:dyDescent="0.2">
      <c r="C59" s="74" t="s">
        <v>205</v>
      </c>
      <c r="H59" s="73"/>
      <c r="I59" s="73"/>
    </row>
    <row r="60" spans="1:9" x14ac:dyDescent="0.2">
      <c r="C60" s="75" t="s">
        <v>206</v>
      </c>
    </row>
    <row r="62" spans="1:9" x14ac:dyDescent="0.2">
      <c r="A62" s="5" t="str">
        <f>" Rapid assessment of national civil registration and vital statisitics systems: "&amp;Summary!A2</f>
        <v xml:space="preserve"> Rapid assessment of national civil registration and vital statisitics systems: Afghanistan: Completed on 23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98" priority="1" stopIfTrue="1">
      <formula>$E48&lt;&gt;""</formula>
    </cfRule>
  </conditionalFormatting>
  <conditionalFormatting sqref="I5:I8">
    <cfRule type="expression" dxfId="97" priority="2" stopIfTrue="1">
      <formula>IF($D$4&lt;&gt;"",$D$4,$G$4)=$B5</formula>
    </cfRule>
    <cfRule type="expression" dxfId="96" priority="3" stopIfTrue="1">
      <formula>OR($D$4&lt;&gt;"",$G$4&lt;&gt;"-")</formula>
    </cfRule>
  </conditionalFormatting>
  <conditionalFormatting sqref="I14:I17">
    <cfRule type="expression" dxfId="95" priority="4" stopIfTrue="1">
      <formula>IF($D$13&lt;&gt;"",$D$13,$G$13)=$B14</formula>
    </cfRule>
    <cfRule type="expression" dxfId="94" priority="5" stopIfTrue="1">
      <formula>OR($D$13&lt;&gt;"",$G$13&lt;&gt;"-")</formula>
    </cfRule>
  </conditionalFormatting>
  <conditionalFormatting sqref="I23:I26 I41:I44 I32:I35 I50:I53">
    <cfRule type="expression" dxfId="93" priority="6" stopIfTrue="1">
      <formula>IF($D$22&lt;&gt;"",$D$22,$G$22)=$B23</formula>
    </cfRule>
    <cfRule type="expression" dxfId="92" priority="7" stopIfTrue="1">
      <formula>OR($D$22&lt;&gt;"",$G$22&lt;&gt;"-")</formula>
    </cfRule>
  </conditionalFormatting>
  <conditionalFormatting sqref="B23:C26">
    <cfRule type="expression" dxfId="91" priority="8" stopIfTrue="1">
      <formula>IF($D$22&lt;&gt;"",$D$22,$G$22)=$B23</formula>
    </cfRule>
    <cfRule type="expression" dxfId="90" priority="9" stopIfTrue="1">
      <formula>OR($D$22&lt;&gt;"",$G$22&lt;&gt;"-")</formula>
    </cfRule>
  </conditionalFormatting>
  <conditionalFormatting sqref="B14:C17">
    <cfRule type="expression" dxfId="89" priority="10" stopIfTrue="1">
      <formula>IF($D$13&lt;&gt;"",$D$13,$G$13)=$B14</formula>
    </cfRule>
    <cfRule type="expression" dxfId="88" priority="11" stopIfTrue="1">
      <formula>OR($D$13&lt;&gt;"",$G$13&lt;&gt;"-")</formula>
    </cfRule>
  </conditionalFormatting>
  <conditionalFormatting sqref="B5:C8">
    <cfRule type="expression" dxfId="87" priority="12" stopIfTrue="1">
      <formula>IF($D$4&lt;&gt;"",$D$4,$G$4)=$B5</formula>
    </cfRule>
    <cfRule type="expression" dxfId="86" priority="13" stopIfTrue="1">
      <formula>OR($D$4&lt;&gt;"",$G$4&lt;&gt;"-")</formula>
    </cfRule>
  </conditionalFormatting>
  <conditionalFormatting sqref="B32:C35">
    <cfRule type="expression" dxfId="85" priority="14" stopIfTrue="1">
      <formula>IF($D$31&lt;&gt;"",$D$31,$G$31)=$B32</formula>
    </cfRule>
    <cfRule type="expression" dxfId="84" priority="15" stopIfTrue="1">
      <formula>OR($D$31&lt;&gt;"",$G$31&lt;&gt;"-")</formula>
    </cfRule>
  </conditionalFormatting>
  <conditionalFormatting sqref="B41:C44 B50:C53">
    <cfRule type="expression" dxfId="83" priority="16" stopIfTrue="1">
      <formula>IF($D$40&lt;&gt;"",$D$40,$G$40)=$B41</formula>
    </cfRule>
    <cfRule type="expression" dxfId="82" priority="17" stopIfTrue="1">
      <formula>OR($D$40&lt;&gt;"",$G$40&lt;&gt;"-")</formula>
    </cfRule>
  </conditionalFormatting>
  <conditionalFormatting sqref="E4:E56">
    <cfRule type="expression" dxfId="81" priority="18" stopIfTrue="1">
      <formula>$E4&lt;&gt;""</formula>
    </cfRule>
  </conditionalFormatting>
  <conditionalFormatting sqref="F4:F47 F49:F56">
    <cfRule type="expression" dxfId="80"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vi. ICD-compliant'!L3" display="Clear current sheet"/>
  </hyperlinks>
  <printOptions horizont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47"/>
    <pageSetUpPr fitToPage="1"/>
  </sheetPr>
  <dimension ref="A1:L58"/>
  <sheetViews>
    <sheetView topLeftCell="A20" workbookViewId="0">
      <selection activeCell="C28" sqref="C28:C29"/>
    </sheetView>
  </sheetViews>
  <sheetFormatPr defaultColWidth="9.140625"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67" t="s">
        <v>199</v>
      </c>
      <c r="F1" s="27"/>
      <c r="G1" s="27"/>
      <c r="K1" s="3" t="s">
        <v>196</v>
      </c>
      <c r="L1" s="65" t="s">
        <v>189</v>
      </c>
    </row>
    <row r="2" spans="1:12" ht="21.95" customHeight="1" x14ac:dyDescent="0.25">
      <c r="A2" s="47"/>
      <c r="D2" s="9" t="s">
        <v>22</v>
      </c>
      <c r="E2" s="26" t="s">
        <v>30</v>
      </c>
      <c r="F2" s="27"/>
      <c r="G2" s="27"/>
      <c r="L2" s="65" t="s">
        <v>192</v>
      </c>
    </row>
    <row r="3" spans="1:12" ht="21.95" customHeight="1" x14ac:dyDescent="0.2">
      <c r="D3" s="28" t="s">
        <v>74</v>
      </c>
      <c r="E3" s="7" t="s">
        <v>73</v>
      </c>
      <c r="F3" s="2" t="s">
        <v>65</v>
      </c>
      <c r="G3" s="7" t="s">
        <v>20</v>
      </c>
      <c r="H3" s="43"/>
      <c r="L3" s="65" t="s">
        <v>191</v>
      </c>
    </row>
    <row r="4" spans="1:12" ht="25.5" customHeight="1" x14ac:dyDescent="0.2">
      <c r="A4" s="87" t="str">
        <f>"15."</f>
        <v>15.</v>
      </c>
      <c r="B4" s="158" t="s">
        <v>126</v>
      </c>
      <c r="C4" s="158"/>
      <c r="D4" s="58" t="s">
        <v>5</v>
      </c>
      <c r="E4" s="2" t="str">
        <f>IF('General info'!$G10="","",'General info'!$G10)</f>
        <v>Rohullah</v>
      </c>
      <c r="F4" s="39"/>
      <c r="G4" s="8" t="str">
        <f>IF(COUNTBLANK(F4:F11)=8,"-",VLOOKUP(ROUND(SUM(H4:H11)/(8-COUNTBLANK(H4:H11)),0),score2,2,FALSE))</f>
        <v>-</v>
      </c>
      <c r="H4" s="43" t="str">
        <f t="shared" ref="H4:H11" si="0">IF(F4="","",VLOOKUP(F4,score,2,FALSE))</f>
        <v/>
      </c>
      <c r="I4" s="42" t="str">
        <f>IF(D4="",G4,D4)</f>
        <v>D</v>
      </c>
    </row>
    <row r="5" spans="1:12" ht="25.5" x14ac:dyDescent="0.2">
      <c r="B5" s="81" t="s">
        <v>2</v>
      </c>
      <c r="C5" s="53" t="s">
        <v>127</v>
      </c>
      <c r="E5" s="2" t="str">
        <f>IF('General info'!$G11="","",'General info'!$G11)</f>
        <v>Asadullah</v>
      </c>
      <c r="F5" s="39"/>
      <c r="H5" s="43" t="str">
        <f t="shared" si="0"/>
        <v/>
      </c>
      <c r="I5" s="44"/>
    </row>
    <row r="6" spans="1:12" ht="25.5" customHeight="1" x14ac:dyDescent="0.2">
      <c r="A6" s="2"/>
      <c r="B6" s="82" t="s">
        <v>3</v>
      </c>
      <c r="C6" s="50" t="s">
        <v>128</v>
      </c>
      <c r="E6" s="2" t="e">
        <f>IF('General info'!#REF!="","",'General info'!#REF!)</f>
        <v>#REF!</v>
      </c>
      <c r="F6" s="39"/>
      <c r="H6" s="43" t="str">
        <f t="shared" si="0"/>
        <v/>
      </c>
      <c r="I6" s="44"/>
    </row>
    <row r="7" spans="1:12" ht="25.5" customHeight="1" x14ac:dyDescent="0.2">
      <c r="A7" s="2"/>
      <c r="B7" s="82" t="s">
        <v>4</v>
      </c>
      <c r="C7" s="50" t="s">
        <v>129</v>
      </c>
      <c r="E7" s="2" t="str">
        <f>IF('General info'!$G13="","",'General info'!$G13)</f>
        <v>Islam</v>
      </c>
      <c r="F7" s="39"/>
      <c r="H7" s="43" t="str">
        <f t="shared" si="0"/>
        <v/>
      </c>
      <c r="I7" s="44"/>
    </row>
    <row r="8" spans="1:12" ht="25.5" customHeight="1" x14ac:dyDescent="0.2">
      <c r="A8" s="2"/>
      <c r="B8" s="18" t="s">
        <v>5</v>
      </c>
      <c r="C8" s="51" t="s">
        <v>130</v>
      </c>
      <c r="E8" s="2" t="str">
        <f>IF('General info'!$G14="","",'General info'!$G14)</f>
        <v>Hafiz</v>
      </c>
      <c r="F8" s="39"/>
      <c r="H8" s="43" t="str">
        <f t="shared" si="0"/>
        <v/>
      </c>
      <c r="I8" s="45"/>
    </row>
    <row r="9" spans="1:12" ht="25.5" customHeight="1" x14ac:dyDescent="0.2">
      <c r="A9" s="2"/>
      <c r="B9" s="1" t="s">
        <v>6</v>
      </c>
      <c r="C9" s="4"/>
      <c r="E9" s="2" t="str">
        <f>IF('General info'!$G15="","",'General info'!$G15)</f>
        <v>Ataullah</v>
      </c>
      <c r="F9" s="39"/>
      <c r="H9" s="43" t="str">
        <f t="shared" si="0"/>
        <v/>
      </c>
      <c r="I9" s="45"/>
    </row>
    <row r="10" spans="1:12" ht="25.5" customHeight="1" x14ac:dyDescent="0.2">
      <c r="C10" s="128" t="s">
        <v>248</v>
      </c>
      <c r="E10" s="2" t="str">
        <f>IF('General info'!$G16="","",'General info'!$G16)</f>
        <v>Fahima</v>
      </c>
      <c r="F10" s="39"/>
      <c r="H10" s="43" t="str">
        <f t="shared" si="0"/>
        <v/>
      </c>
      <c r="I10" s="46"/>
    </row>
    <row r="11" spans="1:12" ht="25.5" customHeight="1" x14ac:dyDescent="0.2">
      <c r="C11" s="129"/>
      <c r="E11" s="2" t="str">
        <f>IF('General info'!$G12="","",'General info'!$G12)</f>
        <v>Ahmad</v>
      </c>
      <c r="F11" s="39"/>
      <c r="H11" s="43" t="str">
        <f t="shared" si="0"/>
        <v/>
      </c>
      <c r="I11" s="46"/>
    </row>
    <row r="12" spans="1:12" ht="12.75" customHeight="1" x14ac:dyDescent="0.2">
      <c r="C12" s="4"/>
      <c r="F12" s="41"/>
      <c r="I12" s="45"/>
    </row>
    <row r="13" spans="1:12" ht="25.5" customHeight="1" x14ac:dyDescent="0.2">
      <c r="A13" s="87" t="str">
        <f>"16."</f>
        <v>16.</v>
      </c>
      <c r="B13" s="158" t="s">
        <v>208</v>
      </c>
      <c r="C13" s="158"/>
      <c r="D13" s="58" t="s">
        <v>5</v>
      </c>
      <c r="E13" s="2" t="str">
        <f>IF('General info'!$G10="","",'General info'!$G10)</f>
        <v>Rohullah</v>
      </c>
      <c r="F13" s="39"/>
      <c r="G13" s="8" t="str">
        <f>IF(COUNTBLANK(F13:F20)=8,"-",VLOOKUP(ROUND(SUM(H13:H20)/(8-COUNTBLANK(H13:H20)),0),score2,2,FALSE))</f>
        <v>-</v>
      </c>
      <c r="H13" s="43" t="str">
        <f t="shared" ref="H13:H20" si="1">IF(F13="","",VLOOKUP(F13,score,2,FALSE))</f>
        <v/>
      </c>
      <c r="I13" s="42" t="str">
        <f>IF(D13="",G13,D13)</f>
        <v>D</v>
      </c>
    </row>
    <row r="14" spans="1:12" ht="25.5" customHeight="1" x14ac:dyDescent="0.2">
      <c r="A14" s="2"/>
      <c r="B14" s="52" t="s">
        <v>2</v>
      </c>
      <c r="C14" s="53" t="s">
        <v>131</v>
      </c>
      <c r="E14" s="2" t="str">
        <f>IF('General info'!$G11="","",'General info'!$G11)</f>
        <v>Asadullah</v>
      </c>
      <c r="F14" s="39"/>
      <c r="H14" s="43" t="str">
        <f t="shared" si="1"/>
        <v/>
      </c>
      <c r="I14" s="44"/>
    </row>
    <row r="15" spans="1:12" ht="25.5" customHeight="1" x14ac:dyDescent="0.2">
      <c r="A15" s="2"/>
      <c r="B15" s="49" t="s">
        <v>3</v>
      </c>
      <c r="C15" s="50" t="s">
        <v>132</v>
      </c>
      <c r="E15" s="2" t="e">
        <f>IF('General info'!#REF!="","",'General info'!#REF!)</f>
        <v>#REF!</v>
      </c>
      <c r="F15" s="39"/>
      <c r="H15" s="43" t="str">
        <f t="shared" si="1"/>
        <v/>
      </c>
      <c r="I15" s="44"/>
    </row>
    <row r="16" spans="1:12" ht="25.5" customHeight="1" x14ac:dyDescent="0.2">
      <c r="A16" s="2"/>
      <c r="B16" s="49" t="s">
        <v>4</v>
      </c>
      <c r="C16" s="50" t="s">
        <v>133</v>
      </c>
      <c r="E16" s="2" t="str">
        <f>IF('General info'!$G13="","",'General info'!$G13)</f>
        <v>Islam</v>
      </c>
      <c r="F16" s="39"/>
      <c r="H16" s="43" t="str">
        <f t="shared" si="1"/>
        <v/>
      </c>
      <c r="I16" s="44"/>
    </row>
    <row r="17" spans="1:9" ht="25.5" customHeight="1" x14ac:dyDescent="0.2">
      <c r="A17" s="2"/>
      <c r="B17" s="18" t="s">
        <v>5</v>
      </c>
      <c r="C17" s="51" t="s">
        <v>134</v>
      </c>
      <c r="E17" s="2" t="str">
        <f>IF('General info'!$G14="","",'General info'!$G14)</f>
        <v>Hafiz</v>
      </c>
      <c r="F17" s="39"/>
      <c r="H17" s="43" t="str">
        <f t="shared" si="1"/>
        <v/>
      </c>
      <c r="I17" s="45"/>
    </row>
    <row r="18" spans="1:9" ht="25.5" customHeight="1" x14ac:dyDescent="0.2">
      <c r="B18" s="1" t="s">
        <v>6</v>
      </c>
      <c r="C18" s="4"/>
      <c r="E18" s="2" t="str">
        <f>IF('General info'!$G15="","",'General info'!$G15)</f>
        <v>Ataullah</v>
      </c>
      <c r="F18" s="39"/>
      <c r="H18" s="43" t="str">
        <f t="shared" si="1"/>
        <v/>
      </c>
      <c r="I18" s="45"/>
    </row>
    <row r="19" spans="1:9" ht="25.5" customHeight="1" x14ac:dyDescent="0.2">
      <c r="C19" s="161" t="s">
        <v>249</v>
      </c>
      <c r="E19" s="2" t="str">
        <f>IF('General info'!$G16="","",'General info'!$G16)</f>
        <v>Fahima</v>
      </c>
      <c r="F19" s="39"/>
      <c r="H19" s="43" t="str">
        <f t="shared" si="1"/>
        <v/>
      </c>
      <c r="I19" s="46"/>
    </row>
    <row r="20" spans="1:9" ht="25.5" customHeight="1" x14ac:dyDescent="0.2">
      <c r="C20" s="129"/>
      <c r="E20" s="2" t="str">
        <f>IF('General info'!$G12="","",'General info'!$G12)</f>
        <v>Ahmad</v>
      </c>
      <c r="F20" s="39"/>
      <c r="H20" s="43" t="str">
        <f t="shared" si="1"/>
        <v/>
      </c>
      <c r="I20" s="46"/>
    </row>
    <row r="21" spans="1:9" ht="12.75" customHeight="1" x14ac:dyDescent="0.2">
      <c r="C21" s="4"/>
      <c r="F21" s="41"/>
      <c r="I21" s="45"/>
    </row>
    <row r="22" spans="1:9" ht="25.5" customHeight="1" x14ac:dyDescent="0.2">
      <c r="A22" s="87" t="str">
        <f>"17."</f>
        <v>17.</v>
      </c>
      <c r="B22" s="158" t="s">
        <v>135</v>
      </c>
      <c r="C22" s="158"/>
      <c r="D22" s="58" t="s">
        <v>5</v>
      </c>
      <c r="E22" s="2" t="str">
        <f>IF('General info'!$G10="","",'General info'!$G10)</f>
        <v>Rohullah</v>
      </c>
      <c r="F22" s="39"/>
      <c r="G22" s="8" t="str">
        <f>IF(COUNTBLANK(F22:F29)=8,"-",VLOOKUP(ROUND(SUM(H22:H29)/(8-COUNTBLANK(H22:H29)),0),score2,2,FALSE))</f>
        <v>-</v>
      </c>
      <c r="H22" s="43" t="str">
        <f t="shared" ref="H22:H29" si="2">IF(F22="","",VLOOKUP(F22,score,2,FALSE))</f>
        <v/>
      </c>
      <c r="I22" s="42" t="str">
        <f>IF(D22="",G22,D22)</f>
        <v>D</v>
      </c>
    </row>
    <row r="23" spans="1:9" ht="25.5" customHeight="1" x14ac:dyDescent="0.2">
      <c r="A23" s="2"/>
      <c r="B23" s="81" t="s">
        <v>2</v>
      </c>
      <c r="C23" s="53" t="s">
        <v>136</v>
      </c>
      <c r="E23" s="2" t="str">
        <f>IF('General info'!$G11="","",'General info'!$G11)</f>
        <v>Asadullah</v>
      </c>
      <c r="F23" s="39"/>
      <c r="H23" s="43" t="str">
        <f t="shared" si="2"/>
        <v/>
      </c>
      <c r="I23" s="44"/>
    </row>
    <row r="24" spans="1:9" ht="25.5" customHeight="1" x14ac:dyDescent="0.2">
      <c r="A24" s="2"/>
      <c r="B24" s="82" t="s">
        <v>3</v>
      </c>
      <c r="C24" s="50" t="s">
        <v>137</v>
      </c>
      <c r="E24" s="2" t="e">
        <f>IF('General info'!#REF!="","",'General info'!#REF!)</f>
        <v>#REF!</v>
      </c>
      <c r="F24" s="39"/>
      <c r="H24" s="43" t="str">
        <f t="shared" si="2"/>
        <v/>
      </c>
      <c r="I24" s="44"/>
    </row>
    <row r="25" spans="1:9" ht="25.5" customHeight="1" x14ac:dyDescent="0.2">
      <c r="A25" s="2"/>
      <c r="B25" s="49" t="s">
        <v>4</v>
      </c>
      <c r="C25" s="50" t="s">
        <v>138</v>
      </c>
      <c r="E25" s="2" t="str">
        <f>IF('General info'!$G13="","",'General info'!$G13)</f>
        <v>Islam</v>
      </c>
      <c r="F25" s="39"/>
      <c r="H25" s="43" t="str">
        <f t="shared" si="2"/>
        <v/>
      </c>
      <c r="I25" s="44"/>
    </row>
    <row r="26" spans="1:9" ht="25.5" customHeight="1" x14ac:dyDescent="0.2">
      <c r="A26" s="2"/>
      <c r="B26" s="18" t="s">
        <v>5</v>
      </c>
      <c r="C26" s="51" t="s">
        <v>139</v>
      </c>
      <c r="E26" s="2" t="str">
        <f>IF('General info'!$G14="","",'General info'!$G14)</f>
        <v>Hafiz</v>
      </c>
      <c r="F26" s="39"/>
      <c r="H26" s="43" t="str">
        <f t="shared" si="2"/>
        <v/>
      </c>
      <c r="I26" s="45"/>
    </row>
    <row r="27" spans="1:9" ht="25.5" customHeight="1" x14ac:dyDescent="0.2">
      <c r="B27" s="1" t="s">
        <v>6</v>
      </c>
      <c r="E27" s="2" t="str">
        <f>IF('General info'!$G15="","",'General info'!$G15)</f>
        <v>Ataullah</v>
      </c>
      <c r="F27" s="39"/>
      <c r="H27" s="43" t="str">
        <f t="shared" si="2"/>
        <v/>
      </c>
    </row>
    <row r="28" spans="1:9" ht="25.5" customHeight="1" x14ac:dyDescent="0.2">
      <c r="C28" s="128" t="s">
        <v>250</v>
      </c>
      <c r="E28" s="2" t="str">
        <f>IF('General info'!$G16="","",'General info'!$G16)</f>
        <v>Fahima</v>
      </c>
      <c r="F28" s="39"/>
      <c r="H28" s="43" t="str">
        <f t="shared" si="2"/>
        <v/>
      </c>
      <c r="I28" s="46"/>
    </row>
    <row r="29" spans="1:9" ht="25.5" customHeight="1" x14ac:dyDescent="0.2">
      <c r="C29" s="129"/>
      <c r="E29" s="2" t="str">
        <f>IF('General info'!$G12="","",'General info'!$G12)</f>
        <v>Ahmad</v>
      </c>
      <c r="F29" s="39"/>
      <c r="H29" s="43" t="str">
        <f t="shared" si="2"/>
        <v/>
      </c>
      <c r="I29" s="46"/>
    </row>
    <row r="30" spans="1:9" ht="25.5" customHeight="1" x14ac:dyDescent="0.2">
      <c r="F30" s="41"/>
    </row>
    <row r="31" spans="1:9" ht="25.5" hidden="1" customHeight="1" x14ac:dyDescent="0.2">
      <c r="A31" s="48" t="str">
        <f>"23."</f>
        <v>23.</v>
      </c>
      <c r="B31" s="127" t="s">
        <v>155</v>
      </c>
      <c r="C31" s="127"/>
      <c r="D31" s="58"/>
      <c r="E31" s="2" t="str">
        <f>IF('General info'!$G10="","",'General info'!$G10)</f>
        <v>Rohullah</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Asadullah</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Islam</v>
      </c>
      <c r="F34" s="39"/>
      <c r="H34" s="43" t="str">
        <f t="shared" si="3"/>
        <v/>
      </c>
      <c r="I34" s="44"/>
    </row>
    <row r="35" spans="1:9" ht="25.5" hidden="1" customHeight="1" x14ac:dyDescent="0.2">
      <c r="A35" s="2"/>
      <c r="B35" s="18" t="s">
        <v>5</v>
      </c>
      <c r="C35" s="51"/>
      <c r="E35" s="2" t="str">
        <f>IF('General info'!$G14="","",'General info'!$G14)</f>
        <v>Hafiz</v>
      </c>
      <c r="F35" s="39"/>
      <c r="H35" s="43" t="str">
        <f t="shared" si="3"/>
        <v/>
      </c>
      <c r="I35" s="45"/>
    </row>
    <row r="36" spans="1:9" ht="25.5" hidden="1" customHeight="1" x14ac:dyDescent="0.2">
      <c r="B36" s="1" t="s">
        <v>6</v>
      </c>
      <c r="E36" s="2" t="str">
        <f>IF('General info'!$G15="","",'General info'!$G15)</f>
        <v>Ataullah</v>
      </c>
      <c r="F36" s="39"/>
      <c r="H36" s="43" t="str">
        <f t="shared" si="3"/>
        <v/>
      </c>
    </row>
    <row r="37" spans="1:9" ht="25.5" hidden="1" customHeight="1" x14ac:dyDescent="0.2">
      <c r="C37" s="128"/>
      <c r="E37" s="2" t="str">
        <f>IF('General info'!$G16="","",'General info'!$G16)</f>
        <v>Fahima</v>
      </c>
      <c r="F37" s="39"/>
      <c r="H37" s="43" t="str">
        <f t="shared" si="3"/>
        <v/>
      </c>
      <c r="I37" s="46"/>
    </row>
    <row r="38" spans="1:9" ht="25.5" hidden="1" customHeight="1" x14ac:dyDescent="0.2">
      <c r="C38" s="129"/>
      <c r="E38" s="2" t="str">
        <f>IF('General info'!$G12="","",'General info'!$G12)</f>
        <v>Ahmad</v>
      </c>
      <c r="F38" s="39"/>
      <c r="H38" s="43" t="str">
        <f t="shared" si="3"/>
        <v/>
      </c>
      <c r="I38" s="46"/>
    </row>
    <row r="39" spans="1:9" ht="25.5" hidden="1" customHeight="1" x14ac:dyDescent="0.2">
      <c r="F39" s="41"/>
    </row>
    <row r="40" spans="1:9" ht="25.5" hidden="1" customHeight="1" x14ac:dyDescent="0.2">
      <c r="A40" s="48" t="str">
        <f>"24."</f>
        <v>24.</v>
      </c>
      <c r="B40" s="127" t="s">
        <v>186</v>
      </c>
      <c r="C40" s="127"/>
      <c r="D40" s="58"/>
      <c r="E40" s="2" t="str">
        <f>IF('General info'!$G10="","",'General info'!$G10)</f>
        <v>Rohullah</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Asadullah</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Islam</v>
      </c>
      <c r="F43" s="39"/>
      <c r="H43" s="43" t="str">
        <f t="shared" si="4"/>
        <v/>
      </c>
      <c r="I43" s="44"/>
    </row>
    <row r="44" spans="1:9" ht="25.5" hidden="1" customHeight="1" x14ac:dyDescent="0.2">
      <c r="A44" s="2"/>
      <c r="B44" s="18" t="s">
        <v>5</v>
      </c>
      <c r="C44" s="51"/>
      <c r="E44" s="2" t="str">
        <f>IF('General info'!$G14="","",'General info'!$G14)</f>
        <v>Hafiz</v>
      </c>
      <c r="F44" s="39"/>
      <c r="H44" s="43" t="str">
        <f t="shared" si="4"/>
        <v/>
      </c>
      <c r="I44" s="45"/>
    </row>
    <row r="45" spans="1:9" ht="25.5" hidden="1" customHeight="1" x14ac:dyDescent="0.2">
      <c r="B45" s="1" t="s">
        <v>6</v>
      </c>
      <c r="E45" s="2" t="str">
        <f>IF('General info'!$G15="","",'General info'!$G15)</f>
        <v>Ataullah</v>
      </c>
      <c r="F45" s="39"/>
      <c r="H45" s="43" t="str">
        <f t="shared" si="4"/>
        <v/>
      </c>
    </row>
    <row r="46" spans="1:9" ht="25.5" hidden="1" customHeight="1" x14ac:dyDescent="0.2">
      <c r="C46" s="128"/>
      <c r="E46" s="2" t="str">
        <f>IF('General info'!$G16="","",'General info'!$G16)</f>
        <v>Fahima</v>
      </c>
      <c r="F46" s="39"/>
      <c r="H46" s="43" t="str">
        <f t="shared" si="4"/>
        <v/>
      </c>
      <c r="I46" s="46"/>
    </row>
    <row r="47" spans="1:9" ht="25.5" hidden="1" customHeight="1" x14ac:dyDescent="0.2">
      <c r="C47" s="129"/>
      <c r="E47" s="2" t="str">
        <f>IF('General info'!$G12="","",'General info'!$G12)</f>
        <v>Ahmad</v>
      </c>
      <c r="F47" s="39"/>
      <c r="H47" s="43" t="str">
        <f t="shared" si="4"/>
        <v/>
      </c>
      <c r="I47" s="46"/>
    </row>
    <row r="48" spans="1:9" ht="25.5" hidden="1" customHeight="1" x14ac:dyDescent="0.2">
      <c r="F48" s="41"/>
    </row>
    <row r="49" spans="1:9" ht="25.5" hidden="1" customHeight="1" x14ac:dyDescent="0.2">
      <c r="A49" s="48" t="str">
        <f>"25."</f>
        <v>25.</v>
      </c>
      <c r="B49" s="127" t="s">
        <v>163</v>
      </c>
      <c r="C49" s="127"/>
      <c r="D49" s="58"/>
      <c r="E49" s="2" t="str">
        <f>IF('General info'!$G10="","",'General info'!$G10)</f>
        <v>Rohullah</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Asadullah</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Islam</v>
      </c>
      <c r="F52" s="39"/>
      <c r="H52" s="43" t="str">
        <f t="shared" si="5"/>
        <v/>
      </c>
      <c r="I52" s="44"/>
    </row>
    <row r="53" spans="1:9" ht="25.5" hidden="1" customHeight="1" x14ac:dyDescent="0.2">
      <c r="A53" s="2"/>
      <c r="B53" s="18" t="s">
        <v>5</v>
      </c>
      <c r="C53" s="51"/>
      <c r="E53" s="2" t="str">
        <f>IF('General info'!$G14="","",'General info'!$G14)</f>
        <v>Hafiz</v>
      </c>
      <c r="F53" s="39"/>
      <c r="H53" s="43" t="str">
        <f t="shared" si="5"/>
        <v/>
      </c>
      <c r="I53" s="45"/>
    </row>
    <row r="54" spans="1:9" ht="25.5" hidden="1" customHeight="1" x14ac:dyDescent="0.2">
      <c r="B54" s="1" t="s">
        <v>6</v>
      </c>
      <c r="E54" s="2" t="str">
        <f>IF('General info'!$G15="","",'General info'!$G15)</f>
        <v>Ataullah</v>
      </c>
      <c r="F54" s="39"/>
      <c r="H54" s="43" t="str">
        <f t="shared" si="5"/>
        <v/>
      </c>
    </row>
    <row r="55" spans="1:9" ht="25.5" hidden="1" customHeight="1" x14ac:dyDescent="0.2">
      <c r="C55" s="128"/>
      <c r="E55" s="2" t="str">
        <f>IF('General info'!$G16="","",'General info'!$G16)</f>
        <v>Fahima</v>
      </c>
      <c r="F55" s="39"/>
      <c r="H55" s="43" t="str">
        <f t="shared" si="5"/>
        <v/>
      </c>
      <c r="I55" s="46"/>
    </row>
    <row r="56" spans="1:9" ht="25.5" hidden="1" customHeight="1" x14ac:dyDescent="0.2">
      <c r="C56" s="129"/>
      <c r="E56" s="2" t="str">
        <f>IF('General info'!$G12="","",'General info'!$G12)</f>
        <v>Ahmad</v>
      </c>
      <c r="F56" s="39"/>
      <c r="H56" s="43" t="str">
        <f t="shared" si="5"/>
        <v/>
      </c>
      <c r="I56" s="46"/>
    </row>
    <row r="57" spans="1:9" ht="25.5" customHeight="1" x14ac:dyDescent="0.2">
      <c r="C57" s="74" t="s">
        <v>207</v>
      </c>
    </row>
    <row r="58" spans="1:9" ht="25.5" customHeight="1" x14ac:dyDescent="0.2">
      <c r="A58" s="5" t="str">
        <f>" Rapid assessment of national civil registration and vital statisitics systems: "&amp;Summary!A2</f>
        <v xml:space="preserve"> Rapid assessment of national civil registration and vital statisitics systems: Afghanistan: Completed on 23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79" priority="1" stopIfTrue="1">
      <formula>$E48&lt;&gt;""</formula>
    </cfRule>
  </conditionalFormatting>
  <conditionalFormatting sqref="I5:I8">
    <cfRule type="expression" dxfId="78" priority="2" stopIfTrue="1">
      <formula>IF($D$4&lt;&gt;"",$D$4,$G$4)=$B5</formula>
    </cfRule>
    <cfRule type="expression" dxfId="77" priority="3" stopIfTrue="1">
      <formula>OR($D$4&lt;&gt;"",$G$4&lt;&gt;"-")</formula>
    </cfRule>
  </conditionalFormatting>
  <conditionalFormatting sqref="I14:I17">
    <cfRule type="expression" dxfId="76" priority="4" stopIfTrue="1">
      <formula>IF($D$13&lt;&gt;"",$D$13,$G$13)=$B14</formula>
    </cfRule>
    <cfRule type="expression" dxfId="75" priority="5" stopIfTrue="1">
      <formula>OR($D$13&lt;&gt;"",$G$13&lt;&gt;"-")</formula>
    </cfRule>
  </conditionalFormatting>
  <conditionalFormatting sqref="I23:I26 I41:I44 I32:I35 I50:I53">
    <cfRule type="expression" dxfId="74" priority="6" stopIfTrue="1">
      <formula>IF($D$22&lt;&gt;"",$D$22,$G$22)=$B23</formula>
    </cfRule>
    <cfRule type="expression" dxfId="73" priority="7" stopIfTrue="1">
      <formula>OR($D$22&lt;&gt;"",$G$22&lt;&gt;"-")</formula>
    </cfRule>
  </conditionalFormatting>
  <conditionalFormatting sqref="B23:C26">
    <cfRule type="expression" dxfId="72" priority="8" stopIfTrue="1">
      <formula>IF($D$22&lt;&gt;"",$D$22,$G$22)=$B23</formula>
    </cfRule>
    <cfRule type="expression" dxfId="71" priority="9" stopIfTrue="1">
      <formula>OR($D$22&lt;&gt;"",$G$22&lt;&gt;"-")</formula>
    </cfRule>
  </conditionalFormatting>
  <conditionalFormatting sqref="B14:C17">
    <cfRule type="expression" dxfId="70" priority="10" stopIfTrue="1">
      <formula>IF($D$13&lt;&gt;"",$D$13,$G$13)=$B14</formula>
    </cfRule>
    <cfRule type="expression" dxfId="69" priority="11" stopIfTrue="1">
      <formula>OR($D$13&lt;&gt;"",$G$13&lt;&gt;"-")</formula>
    </cfRule>
  </conditionalFormatting>
  <conditionalFormatting sqref="B5:C8">
    <cfRule type="expression" dxfId="68" priority="12" stopIfTrue="1">
      <formula>IF($D$4&lt;&gt;"",$D$4,$G$4)=$B5</formula>
    </cfRule>
    <cfRule type="expression" dxfId="67" priority="13" stopIfTrue="1">
      <formula>OR($D$4&lt;&gt;"",$G$4&lt;&gt;"-")</formula>
    </cfRule>
  </conditionalFormatting>
  <conditionalFormatting sqref="B32:C35">
    <cfRule type="expression" dxfId="66" priority="14" stopIfTrue="1">
      <formula>IF($D$31&lt;&gt;"",$D$31,$G$31)=$B32</formula>
    </cfRule>
    <cfRule type="expression" dxfId="65" priority="15" stopIfTrue="1">
      <formula>OR($D$31&lt;&gt;"",$G$31&lt;&gt;"-")</formula>
    </cfRule>
  </conditionalFormatting>
  <conditionalFormatting sqref="B41:C44 B50:C53">
    <cfRule type="expression" dxfId="64" priority="16" stopIfTrue="1">
      <formula>IF($D$40&lt;&gt;"",$D$40,$G$40)=$B41</formula>
    </cfRule>
    <cfRule type="expression" dxfId="63" priority="17" stopIfTrue="1">
      <formula>OR($D$40&lt;&gt;"",$G$40&lt;&gt;"-")</formula>
    </cfRule>
  </conditionalFormatting>
  <conditionalFormatting sqref="E4:E56">
    <cfRule type="expression" dxfId="62" priority="18" stopIfTrue="1">
      <formula>$E4&lt;&gt;""</formula>
    </cfRule>
  </conditionalFormatting>
  <conditionalFormatting sqref="F4:F47 F49:F56">
    <cfRule type="expression" dxfId="61"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vii. Practices'!L3" display="Clear current sheet"/>
  </hyperlinks>
  <printOptions horizontalCentered="1"/>
  <pageMargins left="0.74803149606299213" right="0.74803149606299213" top="0.98425196850393704" bottom="0.98425196850393704" header="0.51181102362204722" footer="0.51181102362204722"/>
  <pageSetup paperSize="9" scale="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7"/>
    <pageSetUpPr fitToPage="1"/>
  </sheetPr>
  <dimension ref="A1:L58"/>
  <sheetViews>
    <sheetView topLeftCell="A9" workbookViewId="0">
      <selection activeCell="C10" sqref="C10:C11"/>
    </sheetView>
  </sheetViews>
  <sheetFormatPr defaultColWidth="9.140625"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67" t="s">
        <v>36</v>
      </c>
      <c r="F1" s="27"/>
      <c r="G1" s="27"/>
      <c r="K1" s="3" t="s">
        <v>196</v>
      </c>
      <c r="L1" s="65" t="s">
        <v>189</v>
      </c>
    </row>
    <row r="2" spans="1:12" ht="21.95" customHeight="1" x14ac:dyDescent="0.25">
      <c r="A2" s="47"/>
      <c r="D2" s="9" t="s">
        <v>22</v>
      </c>
      <c r="E2" s="26" t="s">
        <v>30</v>
      </c>
      <c r="F2" s="27"/>
      <c r="G2" s="27"/>
      <c r="L2" s="65" t="s">
        <v>192</v>
      </c>
    </row>
    <row r="3" spans="1:12" ht="21.95" customHeight="1" x14ac:dyDescent="0.2">
      <c r="D3" s="28" t="s">
        <v>74</v>
      </c>
      <c r="E3" s="7" t="s">
        <v>73</v>
      </c>
      <c r="F3" s="2" t="s">
        <v>65</v>
      </c>
      <c r="G3" s="7" t="s">
        <v>20</v>
      </c>
      <c r="H3" s="43"/>
      <c r="L3" s="65" t="s">
        <v>191</v>
      </c>
    </row>
    <row r="4" spans="1:12" ht="24.95" customHeight="1" x14ac:dyDescent="0.2">
      <c r="A4" s="87" t="str">
        <f>"18."</f>
        <v>18.</v>
      </c>
      <c r="B4" s="163" t="s">
        <v>169</v>
      </c>
      <c r="C4" s="163"/>
      <c r="D4" s="58" t="s">
        <v>5</v>
      </c>
      <c r="E4" s="2" t="str">
        <f>IF('General info'!$G10="","",'General info'!$G10)</f>
        <v>Rohullah</v>
      </c>
      <c r="F4" s="39"/>
      <c r="G4" s="8" t="str">
        <f>IF(COUNTBLANK(F4:F11)=8,"-",VLOOKUP(ROUND(SUM(H4:H11)/(8-COUNTBLANK(H4:H11)),0),score2,2,FALSE))</f>
        <v>-</v>
      </c>
      <c r="H4" s="43" t="str">
        <f t="shared" ref="H4:H11" si="0">IF(F4="","",VLOOKUP(F4,score,2,FALSE))</f>
        <v/>
      </c>
      <c r="I4" s="42" t="str">
        <f>IF(D4="",G4,D4)</f>
        <v>D</v>
      </c>
    </row>
    <row r="5" spans="1:12" ht="24.95" customHeight="1" x14ac:dyDescent="0.2">
      <c r="B5" s="82" t="s">
        <v>2</v>
      </c>
      <c r="C5" s="50" t="s">
        <v>217</v>
      </c>
      <c r="D5" s="40"/>
      <c r="E5" s="2" t="str">
        <f>IF('General info'!$G11="","",'General info'!$G11)</f>
        <v>Asadullah</v>
      </c>
      <c r="F5" s="39"/>
      <c r="H5" s="43" t="str">
        <f t="shared" si="0"/>
        <v/>
      </c>
      <c r="I5" s="44"/>
    </row>
    <row r="6" spans="1:12" ht="24.95" customHeight="1" x14ac:dyDescent="0.2">
      <c r="A6" s="2"/>
      <c r="B6" s="82" t="s">
        <v>3</v>
      </c>
      <c r="C6" s="50" t="s">
        <v>218</v>
      </c>
      <c r="D6" s="40"/>
      <c r="E6" s="2" t="e">
        <f>IF('General info'!#REF!="","",'General info'!#REF!)</f>
        <v>#REF!</v>
      </c>
      <c r="F6" s="39"/>
      <c r="H6" s="43" t="str">
        <f t="shared" si="0"/>
        <v/>
      </c>
      <c r="I6" s="44"/>
    </row>
    <row r="7" spans="1:12" ht="24.95" customHeight="1" x14ac:dyDescent="0.2">
      <c r="A7" s="2"/>
      <c r="B7" s="82" t="s">
        <v>4</v>
      </c>
      <c r="C7" s="50" t="s">
        <v>219</v>
      </c>
      <c r="D7" s="40"/>
      <c r="E7" s="2" t="str">
        <f>IF('General info'!$G13="","",'General info'!$G13)</f>
        <v>Islam</v>
      </c>
      <c r="F7" s="39"/>
      <c r="H7" s="43" t="str">
        <f t="shared" si="0"/>
        <v/>
      </c>
      <c r="I7" s="44"/>
    </row>
    <row r="8" spans="1:12" ht="24.95" customHeight="1" x14ac:dyDescent="0.2">
      <c r="A8" s="2"/>
      <c r="B8" s="18" t="s">
        <v>5</v>
      </c>
      <c r="C8" s="51" t="s">
        <v>220</v>
      </c>
      <c r="D8" s="40"/>
      <c r="E8" s="2" t="str">
        <f>IF('General info'!$G14="","",'General info'!$G14)</f>
        <v>Hafiz</v>
      </c>
      <c r="F8" s="39"/>
      <c r="H8" s="43" t="str">
        <f t="shared" si="0"/>
        <v/>
      </c>
      <c r="I8" s="45"/>
    </row>
    <row r="9" spans="1:12" ht="25.5" customHeight="1" x14ac:dyDescent="0.2">
      <c r="A9" s="2"/>
      <c r="B9" s="1" t="s">
        <v>6</v>
      </c>
      <c r="C9" s="4"/>
      <c r="D9" s="40"/>
      <c r="E9" s="2" t="str">
        <f>IF('General info'!$G15="","",'General info'!$G15)</f>
        <v>Ataullah</v>
      </c>
      <c r="F9" s="39"/>
      <c r="H9" s="43" t="str">
        <f t="shared" si="0"/>
        <v/>
      </c>
      <c r="I9" s="45"/>
    </row>
    <row r="10" spans="1:12" ht="25.5" customHeight="1" x14ac:dyDescent="0.2">
      <c r="C10" s="128" t="s">
        <v>253</v>
      </c>
      <c r="D10" s="40"/>
      <c r="E10" s="2" t="str">
        <f>IF('General info'!$G16="","",'General info'!$G16)</f>
        <v>Fahima</v>
      </c>
      <c r="F10" s="39"/>
      <c r="H10" s="43" t="str">
        <f t="shared" si="0"/>
        <v/>
      </c>
      <c r="I10" s="46"/>
    </row>
    <row r="11" spans="1:12" ht="25.5" customHeight="1" x14ac:dyDescent="0.2">
      <c r="C11" s="129"/>
      <c r="D11" s="40"/>
      <c r="E11" s="2" t="str">
        <f>IF('General info'!$G12="","",'General info'!$G12)</f>
        <v>Ahmad</v>
      </c>
      <c r="F11" s="39"/>
      <c r="H11" s="43" t="str">
        <f t="shared" si="0"/>
        <v/>
      </c>
      <c r="I11" s="46"/>
    </row>
    <row r="12" spans="1:12" ht="12.75" customHeight="1" x14ac:dyDescent="0.2">
      <c r="C12" s="4"/>
      <c r="D12" s="40"/>
      <c r="F12" s="41"/>
      <c r="I12" s="45"/>
    </row>
    <row r="13" spans="1:12" ht="24.95" customHeight="1" x14ac:dyDescent="0.2">
      <c r="A13" s="87" t="str">
        <f>"19."</f>
        <v>19.</v>
      </c>
      <c r="B13" s="158" t="s">
        <v>170</v>
      </c>
      <c r="C13" s="158"/>
      <c r="D13" s="58" t="s">
        <v>5</v>
      </c>
      <c r="E13" s="2" t="str">
        <f>IF('General info'!$G10="","",'General info'!$G10)</f>
        <v>Rohullah</v>
      </c>
      <c r="F13" s="39"/>
      <c r="G13" s="8" t="str">
        <f>IF(COUNTBLANK(F13:F20)=8,"-",VLOOKUP(ROUND(SUM(H13:H20)/(8-COUNTBLANK(H13:H20)),0),score2,2,FALSE))</f>
        <v>-</v>
      </c>
      <c r="H13" s="43" t="str">
        <f t="shared" ref="H13:H20" si="1">IF(F13="","",VLOOKUP(F13,score,2,FALSE))</f>
        <v/>
      </c>
      <c r="I13" s="42" t="str">
        <f>IF(D13="",G13,D13)</f>
        <v>D</v>
      </c>
    </row>
    <row r="14" spans="1:12" ht="25.5" x14ac:dyDescent="0.2">
      <c r="A14" s="2"/>
      <c r="B14" s="81" t="s">
        <v>2</v>
      </c>
      <c r="C14" s="53" t="s">
        <v>174</v>
      </c>
      <c r="D14" s="40"/>
      <c r="E14" s="2" t="str">
        <f>IF('General info'!$G11="","",'General info'!$G11)</f>
        <v>Asadullah</v>
      </c>
      <c r="F14" s="39"/>
      <c r="H14" s="43" t="str">
        <f t="shared" si="1"/>
        <v/>
      </c>
      <c r="I14" s="44"/>
    </row>
    <row r="15" spans="1:12" ht="25.5" customHeight="1" x14ac:dyDescent="0.2">
      <c r="A15" s="2"/>
      <c r="B15" s="82" t="s">
        <v>3</v>
      </c>
      <c r="C15" s="50" t="s">
        <v>171</v>
      </c>
      <c r="D15" s="40"/>
      <c r="E15" s="2" t="e">
        <f>IF('General info'!#REF!="","",'General info'!#REF!)</f>
        <v>#REF!</v>
      </c>
      <c r="F15" s="39"/>
      <c r="H15" s="43" t="str">
        <f t="shared" si="1"/>
        <v/>
      </c>
      <c r="I15" s="44"/>
    </row>
    <row r="16" spans="1:12" ht="25.5" customHeight="1" x14ac:dyDescent="0.2">
      <c r="A16" s="2"/>
      <c r="B16" s="49" t="s">
        <v>4</v>
      </c>
      <c r="C16" s="50" t="s">
        <v>172</v>
      </c>
      <c r="D16" s="40"/>
      <c r="E16" s="2" t="str">
        <f>IF('General info'!$G13="","",'General info'!$G13)</f>
        <v>Islam</v>
      </c>
      <c r="F16" s="39"/>
      <c r="H16" s="43" t="str">
        <f t="shared" si="1"/>
        <v/>
      </c>
      <c r="I16" s="44"/>
    </row>
    <row r="17" spans="1:9" ht="25.5" customHeight="1" x14ac:dyDescent="0.2">
      <c r="A17" s="2"/>
      <c r="B17" s="18" t="s">
        <v>5</v>
      </c>
      <c r="C17" s="51" t="s">
        <v>173</v>
      </c>
      <c r="D17" s="40"/>
      <c r="E17" s="2" t="str">
        <f>IF('General info'!$G14="","",'General info'!$G14)</f>
        <v>Hafiz</v>
      </c>
      <c r="F17" s="39"/>
      <c r="H17" s="43" t="str">
        <f t="shared" si="1"/>
        <v/>
      </c>
      <c r="I17" s="45"/>
    </row>
    <row r="18" spans="1:9" ht="25.5" customHeight="1" x14ac:dyDescent="0.2">
      <c r="B18" s="1" t="s">
        <v>6</v>
      </c>
      <c r="C18" s="4"/>
      <c r="D18" s="40"/>
      <c r="E18" s="2" t="str">
        <f>IF('General info'!$G15="","",'General info'!$G15)</f>
        <v>Ataullah</v>
      </c>
      <c r="F18" s="39"/>
      <c r="H18" s="43" t="str">
        <f t="shared" si="1"/>
        <v/>
      </c>
      <c r="I18" s="45"/>
    </row>
    <row r="19" spans="1:9" ht="25.5" customHeight="1" x14ac:dyDescent="0.2">
      <c r="C19" s="128" t="s">
        <v>253</v>
      </c>
      <c r="D19" s="40"/>
      <c r="E19" s="2" t="str">
        <f>IF('General info'!$G16="","",'General info'!$G16)</f>
        <v>Fahima</v>
      </c>
      <c r="F19" s="39"/>
      <c r="H19" s="43" t="str">
        <f t="shared" si="1"/>
        <v/>
      </c>
      <c r="I19" s="46"/>
    </row>
    <row r="20" spans="1:9" ht="25.5" customHeight="1" x14ac:dyDescent="0.2">
      <c r="C20" s="129"/>
      <c r="D20" s="40"/>
      <c r="E20" s="2" t="str">
        <f>IF('General info'!$G12="","",'General info'!$G12)</f>
        <v>Ahmad</v>
      </c>
      <c r="F20" s="39"/>
      <c r="H20" s="43" t="str">
        <f t="shared" si="1"/>
        <v/>
      </c>
      <c r="I20" s="46"/>
    </row>
    <row r="21" spans="1:9" ht="12.75" customHeight="1" x14ac:dyDescent="0.2">
      <c r="C21" s="4"/>
      <c r="D21" s="40"/>
      <c r="F21" s="41"/>
      <c r="I21" s="45"/>
    </row>
    <row r="22" spans="1:9" ht="25.5" hidden="1" customHeight="1" x14ac:dyDescent="0.2">
      <c r="A22" s="48" t="str">
        <f>"6."</f>
        <v>6.</v>
      </c>
      <c r="B22" s="127" t="s">
        <v>60</v>
      </c>
      <c r="C22" s="127"/>
      <c r="D22" s="58"/>
      <c r="E22" s="2" t="str">
        <f>IF('General info'!$G10="","",'General info'!$G10)</f>
        <v>Rohullah</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t="s">
        <v>2</v>
      </c>
      <c r="C23" s="53"/>
      <c r="D23" s="40"/>
      <c r="E23" s="2" t="str">
        <f>IF('General info'!$G11="","",'General info'!$G11)</f>
        <v>Asadullah</v>
      </c>
      <c r="F23" s="39"/>
      <c r="H23" s="43" t="str">
        <f t="shared" si="2"/>
        <v/>
      </c>
      <c r="I23" s="44"/>
    </row>
    <row r="24" spans="1:9" ht="25.5" hidden="1" customHeight="1" x14ac:dyDescent="0.2">
      <c r="A24" s="2"/>
      <c r="B24" s="49" t="s">
        <v>3</v>
      </c>
      <c r="C24" s="50"/>
      <c r="D24" s="40"/>
      <c r="E24" s="2" t="e">
        <f>IF('General info'!#REF!="","",'General info'!#REF!)</f>
        <v>#REF!</v>
      </c>
      <c r="F24" s="39"/>
      <c r="H24" s="43" t="str">
        <f t="shared" si="2"/>
        <v/>
      </c>
      <c r="I24" s="44"/>
    </row>
    <row r="25" spans="1:9" ht="25.5" hidden="1" customHeight="1" x14ac:dyDescent="0.2">
      <c r="A25" s="2"/>
      <c r="B25" s="49" t="s">
        <v>4</v>
      </c>
      <c r="C25" s="50"/>
      <c r="D25" s="40"/>
      <c r="E25" s="2" t="str">
        <f>IF('General info'!$G13="","",'General info'!$G13)</f>
        <v>Islam</v>
      </c>
      <c r="F25" s="39"/>
      <c r="H25" s="43" t="str">
        <f t="shared" si="2"/>
        <v/>
      </c>
      <c r="I25" s="44"/>
    </row>
    <row r="26" spans="1:9" ht="25.5" hidden="1" customHeight="1" x14ac:dyDescent="0.2">
      <c r="A26" s="2"/>
      <c r="B26" s="18" t="s">
        <v>5</v>
      </c>
      <c r="C26" s="51"/>
      <c r="D26" s="40"/>
      <c r="E26" s="2" t="str">
        <f>IF('General info'!$G14="","",'General info'!$G14)</f>
        <v>Hafiz</v>
      </c>
      <c r="F26" s="39"/>
      <c r="H26" s="43" t="str">
        <f t="shared" si="2"/>
        <v/>
      </c>
      <c r="I26" s="45"/>
    </row>
    <row r="27" spans="1:9" ht="25.5" hidden="1" customHeight="1" x14ac:dyDescent="0.2">
      <c r="B27" s="1" t="s">
        <v>6</v>
      </c>
      <c r="D27" s="40"/>
      <c r="E27" s="2" t="str">
        <f>IF('General info'!$G15="","",'General info'!$G15)</f>
        <v>Ataullah</v>
      </c>
      <c r="F27" s="39"/>
      <c r="H27" s="43" t="str">
        <f t="shared" si="2"/>
        <v/>
      </c>
    </row>
    <row r="28" spans="1:9" ht="25.5" hidden="1" customHeight="1" x14ac:dyDescent="0.2">
      <c r="C28" s="128"/>
      <c r="D28" s="40"/>
      <c r="E28" s="2" t="str">
        <f>IF('General info'!$G16="","",'General info'!$G16)</f>
        <v>Fahima</v>
      </c>
      <c r="F28" s="39"/>
      <c r="H28" s="43" t="str">
        <f t="shared" si="2"/>
        <v/>
      </c>
      <c r="I28" s="46"/>
    </row>
    <row r="29" spans="1:9" ht="25.5" hidden="1" customHeight="1" x14ac:dyDescent="0.2">
      <c r="C29" s="129"/>
      <c r="D29" s="40"/>
      <c r="E29" s="2" t="str">
        <f>IF('General info'!$G12="","",'General info'!$G12)</f>
        <v>Ahmad</v>
      </c>
      <c r="F29" s="39"/>
      <c r="H29" s="43" t="str">
        <f t="shared" si="2"/>
        <v/>
      </c>
      <c r="I29" s="46"/>
    </row>
    <row r="30" spans="1:9" ht="25.5" hidden="1" customHeight="1" x14ac:dyDescent="0.2">
      <c r="F30" s="41"/>
    </row>
    <row r="31" spans="1:9" ht="25.5" hidden="1" customHeight="1" x14ac:dyDescent="0.2">
      <c r="A31" s="48" t="str">
        <f>"23."</f>
        <v>23.</v>
      </c>
      <c r="B31" s="127" t="s">
        <v>155</v>
      </c>
      <c r="C31" s="127"/>
      <c r="D31" s="58"/>
      <c r="E31" s="2" t="str">
        <f>IF('General info'!$G10="","",'General info'!$G10)</f>
        <v>Rohullah</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Asadullah</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Islam</v>
      </c>
      <c r="F34" s="39"/>
      <c r="H34" s="43" t="str">
        <f t="shared" si="3"/>
        <v/>
      </c>
      <c r="I34" s="44"/>
    </row>
    <row r="35" spans="1:9" ht="25.5" hidden="1" customHeight="1" x14ac:dyDescent="0.2">
      <c r="A35" s="2"/>
      <c r="B35" s="18" t="s">
        <v>5</v>
      </c>
      <c r="C35" s="51"/>
      <c r="E35" s="2" t="str">
        <f>IF('General info'!$G14="","",'General info'!$G14)</f>
        <v>Hafiz</v>
      </c>
      <c r="F35" s="39"/>
      <c r="H35" s="43" t="str">
        <f t="shared" si="3"/>
        <v/>
      </c>
      <c r="I35" s="45"/>
    </row>
    <row r="36" spans="1:9" ht="25.5" hidden="1" customHeight="1" x14ac:dyDescent="0.2">
      <c r="B36" s="1" t="s">
        <v>6</v>
      </c>
      <c r="E36" s="2" t="str">
        <f>IF('General info'!$G15="","",'General info'!$G15)</f>
        <v>Ataullah</v>
      </c>
      <c r="F36" s="39"/>
      <c r="H36" s="43" t="str">
        <f t="shared" si="3"/>
        <v/>
      </c>
    </row>
    <row r="37" spans="1:9" ht="25.5" hidden="1" customHeight="1" x14ac:dyDescent="0.2">
      <c r="C37" s="128"/>
      <c r="E37" s="2" t="str">
        <f>IF('General info'!$G16="","",'General info'!$G16)</f>
        <v>Fahima</v>
      </c>
      <c r="F37" s="39"/>
      <c r="H37" s="43" t="str">
        <f t="shared" si="3"/>
        <v/>
      </c>
      <c r="I37" s="46"/>
    </row>
    <row r="38" spans="1:9" ht="25.5" hidden="1" customHeight="1" x14ac:dyDescent="0.2">
      <c r="C38" s="129"/>
      <c r="E38" s="2" t="str">
        <f>IF('General info'!$G12="","",'General info'!$G12)</f>
        <v>Ahmad</v>
      </c>
      <c r="F38" s="39"/>
      <c r="H38" s="43" t="str">
        <f t="shared" si="3"/>
        <v/>
      </c>
      <c r="I38" s="46"/>
    </row>
    <row r="39" spans="1:9" ht="25.5" hidden="1" customHeight="1" x14ac:dyDescent="0.2">
      <c r="F39" s="41"/>
    </row>
    <row r="40" spans="1:9" ht="25.5" hidden="1" customHeight="1" x14ac:dyDescent="0.2">
      <c r="A40" s="48" t="str">
        <f>"24."</f>
        <v>24.</v>
      </c>
      <c r="B40" s="127" t="s">
        <v>186</v>
      </c>
      <c r="C40" s="127"/>
      <c r="D40" s="58"/>
      <c r="E40" s="2" t="str">
        <f>IF('General info'!$G10="","",'General info'!$G10)</f>
        <v>Rohullah</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Asadullah</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Islam</v>
      </c>
      <c r="F43" s="39"/>
      <c r="H43" s="43" t="str">
        <f t="shared" si="4"/>
        <v/>
      </c>
      <c r="I43" s="44"/>
    </row>
    <row r="44" spans="1:9" ht="25.5" hidden="1" customHeight="1" x14ac:dyDescent="0.2">
      <c r="A44" s="2"/>
      <c r="B44" s="18" t="s">
        <v>5</v>
      </c>
      <c r="C44" s="51"/>
      <c r="E44" s="2" t="str">
        <f>IF('General info'!$G14="","",'General info'!$G14)</f>
        <v>Hafiz</v>
      </c>
      <c r="F44" s="39"/>
      <c r="H44" s="43" t="str">
        <f t="shared" si="4"/>
        <v/>
      </c>
      <c r="I44" s="45"/>
    </row>
    <row r="45" spans="1:9" ht="25.5" hidden="1" customHeight="1" x14ac:dyDescent="0.2">
      <c r="B45" s="1" t="s">
        <v>6</v>
      </c>
      <c r="E45" s="2" t="str">
        <f>IF('General info'!$G15="","",'General info'!$G15)</f>
        <v>Ataullah</v>
      </c>
      <c r="F45" s="39"/>
      <c r="H45" s="43" t="str">
        <f t="shared" si="4"/>
        <v/>
      </c>
    </row>
    <row r="46" spans="1:9" ht="25.5" hidden="1" customHeight="1" x14ac:dyDescent="0.2">
      <c r="C46" s="128"/>
      <c r="E46" s="2" t="str">
        <f>IF('General info'!$G16="","",'General info'!$G16)</f>
        <v>Fahima</v>
      </c>
      <c r="F46" s="39"/>
      <c r="H46" s="43" t="str">
        <f t="shared" si="4"/>
        <v/>
      </c>
      <c r="I46" s="46"/>
    </row>
    <row r="47" spans="1:9" ht="25.5" hidden="1" customHeight="1" x14ac:dyDescent="0.2">
      <c r="C47" s="129"/>
      <c r="E47" s="2" t="str">
        <f>IF('General info'!$G12="","",'General info'!$G12)</f>
        <v>Ahmad</v>
      </c>
      <c r="F47" s="39"/>
      <c r="H47" s="43" t="str">
        <f t="shared" si="4"/>
        <v/>
      </c>
      <c r="I47" s="46"/>
    </row>
    <row r="48" spans="1:9" ht="25.5" hidden="1" customHeight="1" x14ac:dyDescent="0.2">
      <c r="F48" s="41"/>
    </row>
    <row r="49" spans="1:9" ht="25.5" hidden="1" customHeight="1" x14ac:dyDescent="0.2">
      <c r="A49" s="48" t="str">
        <f>"25."</f>
        <v>25.</v>
      </c>
      <c r="B49" s="127" t="s">
        <v>163</v>
      </c>
      <c r="C49" s="127"/>
      <c r="D49" s="58"/>
      <c r="E49" s="2" t="str">
        <f>IF('General info'!$G10="","",'General info'!$G10)</f>
        <v>Rohullah</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Asadullah</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Islam</v>
      </c>
      <c r="F52" s="39"/>
      <c r="H52" s="43" t="str">
        <f t="shared" si="5"/>
        <v/>
      </c>
      <c r="I52" s="44"/>
    </row>
    <row r="53" spans="1:9" ht="25.5" hidden="1" customHeight="1" x14ac:dyDescent="0.2">
      <c r="A53" s="2"/>
      <c r="B53" s="18" t="s">
        <v>5</v>
      </c>
      <c r="C53" s="51"/>
      <c r="E53" s="2" t="str">
        <f>IF('General info'!$G14="","",'General info'!$G14)</f>
        <v>Hafiz</v>
      </c>
      <c r="F53" s="39"/>
      <c r="H53" s="43" t="str">
        <f t="shared" si="5"/>
        <v/>
      </c>
      <c r="I53" s="45"/>
    </row>
    <row r="54" spans="1:9" ht="25.5" hidden="1" customHeight="1" x14ac:dyDescent="0.2">
      <c r="B54" s="1" t="s">
        <v>6</v>
      </c>
      <c r="E54" s="2" t="str">
        <f>IF('General info'!$G15="","",'General info'!$G15)</f>
        <v>Ataullah</v>
      </c>
      <c r="F54" s="39"/>
      <c r="H54" s="43" t="str">
        <f t="shared" si="5"/>
        <v/>
      </c>
    </row>
    <row r="55" spans="1:9" ht="25.5" hidden="1" customHeight="1" x14ac:dyDescent="0.2">
      <c r="C55" s="128"/>
      <c r="E55" s="2" t="str">
        <f>IF('General info'!$G16="","",'General info'!$G16)</f>
        <v>Fahima</v>
      </c>
      <c r="F55" s="39"/>
      <c r="H55" s="43" t="str">
        <f t="shared" si="5"/>
        <v/>
      </c>
      <c r="I55" s="46"/>
    </row>
    <row r="56" spans="1:9" ht="25.5" hidden="1" customHeight="1" x14ac:dyDescent="0.2">
      <c r="C56" s="129"/>
      <c r="E56" s="2" t="str">
        <f>IF('General info'!$G12="","",'General info'!$G12)</f>
        <v>Ahmad</v>
      </c>
      <c r="F56" s="39"/>
      <c r="H56" s="43" t="str">
        <f t="shared" si="5"/>
        <v/>
      </c>
      <c r="I56" s="46"/>
    </row>
    <row r="57" spans="1:9" ht="25.5" hidden="1"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Afghanistan: Completed on 23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60" priority="1" stopIfTrue="1">
      <formula>$E48&lt;&gt;""</formula>
    </cfRule>
  </conditionalFormatting>
  <conditionalFormatting sqref="I5:I8">
    <cfRule type="expression" dxfId="59" priority="2" stopIfTrue="1">
      <formula>IF($D$4&lt;&gt;"",$D$4,$G$4)=$B5</formula>
    </cfRule>
    <cfRule type="expression" dxfId="58" priority="3" stopIfTrue="1">
      <formula>OR($D$4&lt;&gt;"",$G$4&lt;&gt;"-")</formula>
    </cfRule>
  </conditionalFormatting>
  <conditionalFormatting sqref="I14:I17">
    <cfRule type="expression" dxfId="57" priority="4" stopIfTrue="1">
      <formula>IF($D$13&lt;&gt;"",$D$13,$G$13)=$B14</formula>
    </cfRule>
    <cfRule type="expression" dxfId="56" priority="5" stopIfTrue="1">
      <formula>OR($D$13&lt;&gt;"",$G$13&lt;&gt;"-")</formula>
    </cfRule>
  </conditionalFormatting>
  <conditionalFormatting sqref="I23:I26 I41:I44 I32:I35 I50:I53">
    <cfRule type="expression" dxfId="55" priority="6" stopIfTrue="1">
      <formula>IF($D$22&lt;&gt;"",$D$22,$G$22)=$B23</formula>
    </cfRule>
    <cfRule type="expression" dxfId="54" priority="7" stopIfTrue="1">
      <formula>OR($D$22&lt;&gt;"",$G$22&lt;&gt;"-")</formula>
    </cfRule>
  </conditionalFormatting>
  <conditionalFormatting sqref="B23:C26">
    <cfRule type="expression" dxfId="53" priority="8" stopIfTrue="1">
      <formula>IF($D$22&lt;&gt;"",$D$22,$G$22)=$B23</formula>
    </cfRule>
    <cfRule type="expression" dxfId="52" priority="9" stopIfTrue="1">
      <formula>OR($D$22&lt;&gt;"",$G$22&lt;&gt;"-")</formula>
    </cfRule>
  </conditionalFormatting>
  <conditionalFormatting sqref="B14:C17">
    <cfRule type="expression" dxfId="51" priority="10" stopIfTrue="1">
      <formula>IF($D$13&lt;&gt;"",$D$13,$G$13)=$B14</formula>
    </cfRule>
    <cfRule type="expression" dxfId="50" priority="11" stopIfTrue="1">
      <formula>OR($D$13&lt;&gt;"",$G$13&lt;&gt;"-")</formula>
    </cfRule>
  </conditionalFormatting>
  <conditionalFormatting sqref="B5:C8">
    <cfRule type="expression" dxfId="49" priority="12" stopIfTrue="1">
      <formula>IF($D$4&lt;&gt;"",$D$4,$G$4)=$B5</formula>
    </cfRule>
    <cfRule type="expression" dxfId="48" priority="13" stopIfTrue="1">
      <formula>OR($D$4&lt;&gt;"",$G$4&lt;&gt;"-")</formula>
    </cfRule>
  </conditionalFormatting>
  <conditionalFormatting sqref="B32:C35">
    <cfRule type="expression" dxfId="47" priority="14" stopIfTrue="1">
      <formula>IF($D$31&lt;&gt;"",$D$31,$G$31)=$B32</formula>
    </cfRule>
    <cfRule type="expression" dxfId="46" priority="15" stopIfTrue="1">
      <formula>OR($D$31&lt;&gt;"",$G$31&lt;&gt;"-")</formula>
    </cfRule>
  </conditionalFormatting>
  <conditionalFormatting sqref="B41:C44 B50:C53">
    <cfRule type="expression" dxfId="45" priority="16" stopIfTrue="1">
      <formula>IF($D$40&lt;&gt;"",$D$40,$G$40)=$B41</formula>
    </cfRule>
    <cfRule type="expression" dxfId="44" priority="17" stopIfTrue="1">
      <formula>OR($D$40&lt;&gt;"",$G$40&lt;&gt;"-")</formula>
    </cfRule>
  </conditionalFormatting>
  <conditionalFormatting sqref="E4:E56">
    <cfRule type="expression" dxfId="43" priority="18" stopIfTrue="1">
      <formula>$E4&lt;&gt;""</formula>
    </cfRule>
  </conditionalFormatting>
  <conditionalFormatting sqref="F4:F47 F49:F56">
    <cfRule type="expression" dxfId="42"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viii. Coding'!A1" display="Clear current sheet"/>
  </hyperlinks>
  <printOptions horizont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47"/>
    <pageSetUpPr fitToPage="1"/>
  </sheetPr>
  <dimension ref="A1:L58"/>
  <sheetViews>
    <sheetView workbookViewId="0">
      <selection activeCell="C19" sqref="C19:C20"/>
    </sheetView>
  </sheetViews>
  <sheetFormatPr defaultColWidth="9.140625"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67" t="s">
        <v>183</v>
      </c>
      <c r="F1" s="27"/>
      <c r="G1" s="27"/>
      <c r="K1" s="3" t="s">
        <v>196</v>
      </c>
      <c r="L1" s="65" t="s">
        <v>189</v>
      </c>
    </row>
    <row r="2" spans="1:12" ht="21.95" customHeight="1" x14ac:dyDescent="0.25">
      <c r="A2" s="47"/>
      <c r="D2" s="9" t="s">
        <v>22</v>
      </c>
      <c r="E2" s="26" t="s">
        <v>30</v>
      </c>
      <c r="F2" s="27"/>
      <c r="G2" s="27"/>
      <c r="L2" s="65" t="s">
        <v>192</v>
      </c>
    </row>
    <row r="3" spans="1:12" ht="21.95" customHeight="1" x14ac:dyDescent="0.2">
      <c r="D3" s="28" t="s">
        <v>74</v>
      </c>
      <c r="E3" s="7" t="s">
        <v>73</v>
      </c>
      <c r="F3" s="2" t="s">
        <v>65</v>
      </c>
      <c r="G3" s="7" t="s">
        <v>20</v>
      </c>
      <c r="H3" s="43"/>
      <c r="L3" s="65" t="s">
        <v>191</v>
      </c>
    </row>
    <row r="4" spans="1:12" ht="25.5" customHeight="1" x14ac:dyDescent="0.2">
      <c r="A4" s="87" t="str">
        <f>"20."</f>
        <v>20.</v>
      </c>
      <c r="B4" s="127" t="s">
        <v>141</v>
      </c>
      <c r="C4" s="127"/>
      <c r="D4" s="58" t="s">
        <v>5</v>
      </c>
      <c r="E4" s="2" t="str">
        <f>IF('General info'!$G10="","",'General info'!$G10)</f>
        <v>Rohullah</v>
      </c>
      <c r="F4" s="39"/>
      <c r="G4" s="8" t="str">
        <f>IF(COUNTBLANK(F4:F11)=8,"-",VLOOKUP(ROUND(SUM(H4:H11)/(8-COUNTBLANK(H4:H11)),0),score2,2,FALSE))</f>
        <v>-</v>
      </c>
      <c r="H4" s="43" t="str">
        <f t="shared" ref="H4:H11" si="0">IF(F4="","",VLOOKUP(F4,score,2,FALSE))</f>
        <v/>
      </c>
      <c r="I4" s="42" t="str">
        <f>IF(D4="",G4,D4)</f>
        <v>D</v>
      </c>
    </row>
    <row r="5" spans="1:12" ht="38.25" x14ac:dyDescent="0.2">
      <c r="B5" s="81" t="s">
        <v>2</v>
      </c>
      <c r="C5" s="53" t="s">
        <v>142</v>
      </c>
      <c r="E5" s="2" t="str">
        <f>IF('General info'!$G11="","",'General info'!$G11)</f>
        <v>Asadullah</v>
      </c>
      <c r="F5" s="39"/>
      <c r="H5" s="43" t="str">
        <f t="shared" si="0"/>
        <v/>
      </c>
      <c r="I5" s="44"/>
    </row>
    <row r="6" spans="1:12" ht="25.5" customHeight="1" x14ac:dyDescent="0.2">
      <c r="A6" s="2"/>
      <c r="B6" s="82" t="s">
        <v>3</v>
      </c>
      <c r="C6" s="50" t="s">
        <v>143</v>
      </c>
      <c r="E6" s="2" t="e">
        <f>IF('General info'!#REF!="","",'General info'!#REF!)</f>
        <v>#REF!</v>
      </c>
      <c r="F6" s="39"/>
      <c r="H6" s="43" t="str">
        <f t="shared" si="0"/>
        <v/>
      </c>
      <c r="I6" s="44"/>
    </row>
    <row r="7" spans="1:12" ht="25.5" customHeight="1" x14ac:dyDescent="0.2">
      <c r="A7" s="2"/>
      <c r="B7" s="82" t="s">
        <v>4</v>
      </c>
      <c r="C7" s="50" t="s">
        <v>144</v>
      </c>
      <c r="E7" s="2" t="str">
        <f>IF('General info'!$G13="","",'General info'!$G13)</f>
        <v>Islam</v>
      </c>
      <c r="F7" s="39"/>
      <c r="H7" s="43" t="str">
        <f t="shared" si="0"/>
        <v/>
      </c>
      <c r="I7" s="44"/>
    </row>
    <row r="8" spans="1:12" ht="25.5" customHeight="1" x14ac:dyDescent="0.2">
      <c r="A8" s="2"/>
      <c r="B8" s="18" t="s">
        <v>5</v>
      </c>
      <c r="C8" s="51" t="s">
        <v>145</v>
      </c>
      <c r="E8" s="2" t="str">
        <f>IF('General info'!$G14="","",'General info'!$G14)</f>
        <v>Hafiz</v>
      </c>
      <c r="F8" s="39"/>
      <c r="H8" s="43" t="str">
        <f t="shared" si="0"/>
        <v/>
      </c>
      <c r="I8" s="45"/>
    </row>
    <row r="9" spans="1:12" ht="25.5" customHeight="1" x14ac:dyDescent="0.2">
      <c r="A9" s="2"/>
      <c r="B9" s="1" t="s">
        <v>6</v>
      </c>
      <c r="C9" s="4"/>
      <c r="E9" s="2" t="str">
        <f>IF('General info'!$G15="","",'General info'!$G15)</f>
        <v>Ataullah</v>
      </c>
      <c r="F9" s="39"/>
      <c r="H9" s="43" t="str">
        <f t="shared" si="0"/>
        <v/>
      </c>
      <c r="I9" s="45"/>
    </row>
    <row r="10" spans="1:12" ht="25.5" customHeight="1" x14ac:dyDescent="0.2">
      <c r="C10" s="128"/>
      <c r="E10" s="2" t="str">
        <f>IF('General info'!$G16="","",'General info'!$G16)</f>
        <v>Fahima</v>
      </c>
      <c r="F10" s="39"/>
      <c r="H10" s="43" t="str">
        <f t="shared" si="0"/>
        <v/>
      </c>
      <c r="I10" s="46"/>
    </row>
    <row r="11" spans="1:12" ht="25.5" customHeight="1" x14ac:dyDescent="0.2">
      <c r="C11" s="129"/>
      <c r="E11" s="2" t="str">
        <f>IF('General info'!$G12="","",'General info'!$G12)</f>
        <v>Ahmad</v>
      </c>
      <c r="F11" s="39"/>
      <c r="H11" s="43" t="str">
        <f t="shared" si="0"/>
        <v/>
      </c>
      <c r="I11" s="46"/>
    </row>
    <row r="12" spans="1:12" ht="12.75" customHeight="1" x14ac:dyDescent="0.2">
      <c r="C12" s="4"/>
      <c r="F12" s="41"/>
      <c r="I12" s="45"/>
    </row>
    <row r="13" spans="1:12" ht="25.5" customHeight="1" x14ac:dyDescent="0.2">
      <c r="A13" s="97" t="str">
        <f>"21."</f>
        <v>21.</v>
      </c>
      <c r="B13" s="164" t="s">
        <v>146</v>
      </c>
      <c r="C13" s="164"/>
      <c r="D13" s="58" t="s">
        <v>5</v>
      </c>
      <c r="E13" s="2" t="str">
        <f>IF('General info'!$G10="","",'General info'!$G10)</f>
        <v>Rohullah</v>
      </c>
      <c r="F13" s="39"/>
      <c r="G13" s="8" t="str">
        <f>IF(COUNTBLANK(F13:F20)=8,"-",VLOOKUP(ROUND(SUM(H13:H20)/(8-COUNTBLANK(H13:H20)),0),score2,2,FALSE))</f>
        <v>-</v>
      </c>
      <c r="H13" s="43" t="str">
        <f t="shared" ref="H13:H20" si="1">IF(F13="","",VLOOKUP(F13,score,2,FALSE))</f>
        <v/>
      </c>
      <c r="I13" s="42" t="str">
        <f>IF(D13="",G13,D13)</f>
        <v>D</v>
      </c>
    </row>
    <row r="14" spans="1:12" ht="38.25" x14ac:dyDescent="0.2">
      <c r="A14" s="2"/>
      <c r="B14" s="81" t="s">
        <v>2</v>
      </c>
      <c r="C14" s="53" t="s">
        <v>147</v>
      </c>
      <c r="E14" s="2" t="str">
        <f>IF('General info'!$G11="","",'General info'!$G11)</f>
        <v>Asadullah</v>
      </c>
      <c r="F14" s="39"/>
      <c r="H14" s="43" t="str">
        <f t="shared" si="1"/>
        <v/>
      </c>
      <c r="I14" s="44"/>
    </row>
    <row r="15" spans="1:12" ht="25.5" customHeight="1" x14ac:dyDescent="0.2">
      <c r="A15" s="2"/>
      <c r="B15" s="82" t="s">
        <v>3</v>
      </c>
      <c r="C15" s="50" t="s">
        <v>148</v>
      </c>
      <c r="E15" s="2" t="e">
        <f>IF('General info'!#REF!="","",'General info'!#REF!)</f>
        <v>#REF!</v>
      </c>
      <c r="F15" s="39"/>
      <c r="H15" s="43" t="str">
        <f t="shared" si="1"/>
        <v/>
      </c>
      <c r="I15" s="44"/>
    </row>
    <row r="16" spans="1:12" ht="25.5" customHeight="1" x14ac:dyDescent="0.2">
      <c r="A16" s="2"/>
      <c r="B16" s="49" t="s">
        <v>4</v>
      </c>
      <c r="C16" s="50" t="s">
        <v>149</v>
      </c>
      <c r="E16" s="2" t="str">
        <f>IF('General info'!$G13="","",'General info'!$G13)</f>
        <v>Islam</v>
      </c>
      <c r="F16" s="39"/>
      <c r="H16" s="43" t="str">
        <f t="shared" si="1"/>
        <v/>
      </c>
      <c r="I16" s="44"/>
    </row>
    <row r="17" spans="1:9" ht="25.5" customHeight="1" x14ac:dyDescent="0.2">
      <c r="A17" s="2"/>
      <c r="B17" s="18" t="s">
        <v>5</v>
      </c>
      <c r="C17" s="51" t="s">
        <v>150</v>
      </c>
      <c r="E17" s="2" t="str">
        <f>IF('General info'!$G14="","",'General info'!$G14)</f>
        <v>Hafiz</v>
      </c>
      <c r="F17" s="39"/>
      <c r="H17" s="43" t="str">
        <f t="shared" si="1"/>
        <v/>
      </c>
      <c r="I17" s="45"/>
    </row>
    <row r="18" spans="1:9" ht="25.5" customHeight="1" x14ac:dyDescent="0.2">
      <c r="B18" s="1" t="s">
        <v>6</v>
      </c>
      <c r="C18" s="4"/>
      <c r="E18" s="2" t="str">
        <f>IF('General info'!$G15="","",'General info'!$G15)</f>
        <v>Ataullah</v>
      </c>
      <c r="F18" s="39"/>
      <c r="H18" s="43" t="str">
        <f t="shared" si="1"/>
        <v/>
      </c>
      <c r="I18" s="45"/>
    </row>
    <row r="19" spans="1:9" ht="25.5" customHeight="1" x14ac:dyDescent="0.2">
      <c r="C19" s="128" t="s">
        <v>251</v>
      </c>
      <c r="E19" s="2" t="str">
        <f>IF('General info'!$G16="","",'General info'!$G16)</f>
        <v>Fahima</v>
      </c>
      <c r="F19" s="39"/>
      <c r="H19" s="43" t="str">
        <f t="shared" si="1"/>
        <v/>
      </c>
      <c r="I19" s="46"/>
    </row>
    <row r="20" spans="1:9" ht="25.5" customHeight="1" x14ac:dyDescent="0.2">
      <c r="C20" s="129"/>
      <c r="E20" s="2" t="str">
        <f>IF('General info'!$G12="","",'General info'!$G12)</f>
        <v>Ahmad</v>
      </c>
      <c r="F20" s="39"/>
      <c r="H20" s="43" t="str">
        <f t="shared" si="1"/>
        <v/>
      </c>
      <c r="I20" s="46"/>
    </row>
    <row r="21" spans="1:9" ht="12.75" customHeight="1" x14ac:dyDescent="0.2">
      <c r="C21" s="4"/>
      <c r="F21" s="41"/>
      <c r="I21" s="45"/>
    </row>
    <row r="22" spans="1:9" ht="25.5" hidden="1" customHeight="1" x14ac:dyDescent="0.2">
      <c r="A22" s="48" t="str">
        <f>"22."</f>
        <v>22.</v>
      </c>
      <c r="B22" s="127" t="s">
        <v>151</v>
      </c>
      <c r="C22" s="127"/>
      <c r="D22" s="58"/>
      <c r="E22" s="2" t="str">
        <f>IF('General info'!$G10="","",'General info'!$G10)</f>
        <v>Rohullah</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c r="C23" s="53"/>
      <c r="E23" s="2" t="str">
        <f>IF('General info'!$G11="","",'General info'!$G11)</f>
        <v>Asadullah</v>
      </c>
      <c r="F23" s="39"/>
      <c r="H23" s="43" t="str">
        <f t="shared" si="2"/>
        <v/>
      </c>
      <c r="I23" s="44"/>
    </row>
    <row r="24" spans="1:9" ht="25.5" hidden="1" customHeight="1" x14ac:dyDescent="0.2">
      <c r="A24" s="2"/>
      <c r="B24" s="49"/>
      <c r="C24" s="50"/>
      <c r="E24" s="2" t="e">
        <f>IF('General info'!#REF!="","",'General info'!#REF!)</f>
        <v>#REF!</v>
      </c>
      <c r="F24" s="39"/>
      <c r="H24" s="43" t="str">
        <f t="shared" si="2"/>
        <v/>
      </c>
      <c r="I24" s="44"/>
    </row>
    <row r="25" spans="1:9" ht="25.5" hidden="1" customHeight="1" x14ac:dyDescent="0.2">
      <c r="A25" s="2"/>
      <c r="B25" s="49"/>
      <c r="C25" s="50"/>
      <c r="E25" s="2" t="str">
        <f>IF('General info'!$G13="","",'General info'!$G13)</f>
        <v>Islam</v>
      </c>
      <c r="F25" s="39"/>
      <c r="H25" s="43" t="str">
        <f t="shared" si="2"/>
        <v/>
      </c>
      <c r="I25" s="44"/>
    </row>
    <row r="26" spans="1:9" ht="25.5" hidden="1" customHeight="1" x14ac:dyDescent="0.2">
      <c r="A26" s="2"/>
      <c r="B26" s="18"/>
      <c r="C26" s="51"/>
      <c r="E26" s="2" t="str">
        <f>IF('General info'!$G14="","",'General info'!$G14)</f>
        <v>Hafiz</v>
      </c>
      <c r="F26" s="39"/>
      <c r="H26" s="43" t="str">
        <f t="shared" si="2"/>
        <v/>
      </c>
      <c r="I26" s="45"/>
    </row>
    <row r="27" spans="1:9" ht="25.5" hidden="1" customHeight="1" x14ac:dyDescent="0.2">
      <c r="B27" s="1" t="s">
        <v>6</v>
      </c>
      <c r="E27" s="2" t="str">
        <f>IF('General info'!$G15="","",'General info'!$G15)</f>
        <v>Ataullah</v>
      </c>
      <c r="F27" s="39"/>
      <c r="H27" s="43" t="str">
        <f t="shared" si="2"/>
        <v/>
      </c>
    </row>
    <row r="28" spans="1:9" ht="25.5" hidden="1" customHeight="1" x14ac:dyDescent="0.2">
      <c r="C28" s="128"/>
      <c r="E28" s="2" t="str">
        <f>IF('General info'!$G16="","",'General info'!$G16)</f>
        <v>Fahima</v>
      </c>
      <c r="F28" s="39"/>
      <c r="H28" s="43" t="str">
        <f t="shared" si="2"/>
        <v/>
      </c>
      <c r="I28" s="46"/>
    </row>
    <row r="29" spans="1:9" ht="25.5" hidden="1" customHeight="1" x14ac:dyDescent="0.2">
      <c r="C29" s="129"/>
      <c r="E29" s="2" t="str">
        <f>IF('General info'!$G12="","",'General info'!$G12)</f>
        <v>Ahmad</v>
      </c>
      <c r="F29" s="39"/>
      <c r="H29" s="43" t="str">
        <f t="shared" si="2"/>
        <v/>
      </c>
      <c r="I29" s="46"/>
    </row>
    <row r="30" spans="1:9" ht="25.5" hidden="1" customHeight="1" x14ac:dyDescent="0.2">
      <c r="F30" s="41"/>
    </row>
    <row r="31" spans="1:9" ht="25.5" hidden="1" customHeight="1" x14ac:dyDescent="0.2">
      <c r="A31" s="48" t="str">
        <f>"23."</f>
        <v>23.</v>
      </c>
      <c r="B31" s="127" t="s">
        <v>155</v>
      </c>
      <c r="C31" s="127"/>
      <c r="D31" s="58"/>
      <c r="E31" s="2" t="str">
        <f>IF('General info'!$G10="","",'General info'!$G10)</f>
        <v>Rohullah</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c r="C32" s="53"/>
      <c r="E32" s="2" t="str">
        <f>IF('General info'!$G11="","",'General info'!$G11)</f>
        <v>Asadullah</v>
      </c>
      <c r="F32" s="39"/>
      <c r="H32" s="43" t="str">
        <f t="shared" si="3"/>
        <v/>
      </c>
      <c r="I32" s="44"/>
    </row>
    <row r="33" spans="1:9" ht="25.5" hidden="1" customHeight="1" x14ac:dyDescent="0.2">
      <c r="A33" s="2"/>
      <c r="B33" s="49"/>
      <c r="C33" s="50"/>
      <c r="E33" s="2" t="e">
        <f>IF('General info'!#REF!="","",'General info'!#REF!)</f>
        <v>#REF!</v>
      </c>
      <c r="F33" s="39"/>
      <c r="H33" s="43" t="str">
        <f t="shared" si="3"/>
        <v/>
      </c>
      <c r="I33" s="44"/>
    </row>
    <row r="34" spans="1:9" ht="25.5" hidden="1" customHeight="1" x14ac:dyDescent="0.2">
      <c r="A34" s="2"/>
      <c r="B34" s="49"/>
      <c r="C34" s="50"/>
      <c r="E34" s="2" t="str">
        <f>IF('General info'!$G13="","",'General info'!$G13)</f>
        <v>Islam</v>
      </c>
      <c r="F34" s="39"/>
      <c r="H34" s="43" t="str">
        <f t="shared" si="3"/>
        <v/>
      </c>
      <c r="I34" s="44"/>
    </row>
    <row r="35" spans="1:9" ht="25.5" hidden="1" customHeight="1" x14ac:dyDescent="0.2">
      <c r="A35" s="2"/>
      <c r="B35" s="18"/>
      <c r="C35" s="51"/>
      <c r="E35" s="2" t="str">
        <f>IF('General info'!$G14="","",'General info'!$G14)</f>
        <v>Hafiz</v>
      </c>
      <c r="F35" s="39"/>
      <c r="H35" s="43" t="str">
        <f t="shared" si="3"/>
        <v/>
      </c>
      <c r="I35" s="45"/>
    </row>
    <row r="36" spans="1:9" ht="25.5" hidden="1" customHeight="1" x14ac:dyDescent="0.2">
      <c r="B36" s="1" t="s">
        <v>6</v>
      </c>
      <c r="E36" s="2" t="str">
        <f>IF('General info'!$G15="","",'General info'!$G15)</f>
        <v>Ataullah</v>
      </c>
      <c r="F36" s="39"/>
      <c r="H36" s="43" t="str">
        <f t="shared" si="3"/>
        <v/>
      </c>
    </row>
    <row r="37" spans="1:9" ht="25.5" hidden="1" customHeight="1" x14ac:dyDescent="0.2">
      <c r="C37" s="128"/>
      <c r="E37" s="2" t="str">
        <f>IF('General info'!$G16="","",'General info'!$G16)</f>
        <v>Fahima</v>
      </c>
      <c r="F37" s="39"/>
      <c r="H37" s="43" t="str">
        <f t="shared" si="3"/>
        <v/>
      </c>
      <c r="I37" s="46"/>
    </row>
    <row r="38" spans="1:9" ht="25.5" hidden="1" customHeight="1" x14ac:dyDescent="0.2">
      <c r="C38" s="129"/>
      <c r="E38" s="2" t="str">
        <f>IF('General info'!$G12="","",'General info'!$G12)</f>
        <v>Ahmad</v>
      </c>
      <c r="F38" s="39"/>
      <c r="H38" s="43" t="str">
        <f t="shared" si="3"/>
        <v/>
      </c>
      <c r="I38" s="46"/>
    </row>
    <row r="39" spans="1:9" ht="25.5" hidden="1" customHeight="1" x14ac:dyDescent="0.2">
      <c r="F39" s="41"/>
    </row>
    <row r="40" spans="1:9" ht="25.5" hidden="1" customHeight="1" x14ac:dyDescent="0.2">
      <c r="A40" s="48" t="str">
        <f>"24."</f>
        <v>24.</v>
      </c>
      <c r="B40" s="127" t="s">
        <v>186</v>
      </c>
      <c r="C40" s="127"/>
      <c r="D40" s="58"/>
      <c r="E40" s="2" t="str">
        <f>IF('General info'!$G10="","",'General info'!$G10)</f>
        <v>Rohullah</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c r="C41" s="53"/>
      <c r="E41" s="2" t="str">
        <f>IF('General info'!$G11="","",'General info'!$G11)</f>
        <v>Asadullah</v>
      </c>
      <c r="F41" s="39"/>
      <c r="H41" s="43" t="str">
        <f t="shared" si="4"/>
        <v/>
      </c>
      <c r="I41" s="44"/>
    </row>
    <row r="42" spans="1:9" ht="25.5" hidden="1" customHeight="1" x14ac:dyDescent="0.2">
      <c r="A42" s="2"/>
      <c r="B42" s="49"/>
      <c r="C42" s="50"/>
      <c r="E42" s="2" t="e">
        <f>IF('General info'!#REF!="","",'General info'!#REF!)</f>
        <v>#REF!</v>
      </c>
      <c r="F42" s="39"/>
      <c r="H42" s="43" t="str">
        <f t="shared" si="4"/>
        <v/>
      </c>
      <c r="I42" s="44"/>
    </row>
    <row r="43" spans="1:9" ht="25.5" hidden="1" customHeight="1" x14ac:dyDescent="0.2">
      <c r="A43" s="2"/>
      <c r="B43" s="49"/>
      <c r="C43" s="50"/>
      <c r="E43" s="2" t="str">
        <f>IF('General info'!$G13="","",'General info'!$G13)</f>
        <v>Islam</v>
      </c>
      <c r="F43" s="39"/>
      <c r="H43" s="43" t="str">
        <f t="shared" si="4"/>
        <v/>
      </c>
      <c r="I43" s="44"/>
    </row>
    <row r="44" spans="1:9" ht="25.5" hidden="1" customHeight="1" x14ac:dyDescent="0.2">
      <c r="A44" s="2"/>
      <c r="B44" s="18"/>
      <c r="C44" s="51"/>
      <c r="E44" s="2" t="str">
        <f>IF('General info'!$G14="","",'General info'!$G14)</f>
        <v>Hafiz</v>
      </c>
      <c r="F44" s="39"/>
      <c r="H44" s="43" t="str">
        <f t="shared" si="4"/>
        <v/>
      </c>
      <c r="I44" s="45"/>
    </row>
    <row r="45" spans="1:9" ht="25.5" hidden="1" customHeight="1" x14ac:dyDescent="0.2">
      <c r="B45" s="1" t="s">
        <v>6</v>
      </c>
      <c r="E45" s="2" t="str">
        <f>IF('General info'!$G15="","",'General info'!$G15)</f>
        <v>Ataullah</v>
      </c>
      <c r="F45" s="39"/>
      <c r="H45" s="43" t="str">
        <f t="shared" si="4"/>
        <v/>
      </c>
    </row>
    <row r="46" spans="1:9" ht="25.5" hidden="1" customHeight="1" x14ac:dyDescent="0.2">
      <c r="C46" s="128"/>
      <c r="E46" s="2" t="str">
        <f>IF('General info'!$G16="","",'General info'!$G16)</f>
        <v>Fahima</v>
      </c>
      <c r="F46" s="39"/>
      <c r="H46" s="43" t="str">
        <f t="shared" si="4"/>
        <v/>
      </c>
      <c r="I46" s="46"/>
    </row>
    <row r="47" spans="1:9" ht="25.5" hidden="1" customHeight="1" x14ac:dyDescent="0.2">
      <c r="C47" s="129"/>
      <c r="E47" s="2" t="str">
        <f>IF('General info'!$G12="","",'General info'!$G12)</f>
        <v>Ahmad</v>
      </c>
      <c r="F47" s="39"/>
      <c r="H47" s="43" t="str">
        <f t="shared" si="4"/>
        <v/>
      </c>
      <c r="I47" s="46"/>
    </row>
    <row r="48" spans="1:9" ht="25.5" hidden="1" customHeight="1" x14ac:dyDescent="0.2">
      <c r="F48" s="41"/>
    </row>
    <row r="49" spans="1:9" ht="25.5" hidden="1" customHeight="1" x14ac:dyDescent="0.2">
      <c r="A49" s="48" t="str">
        <f>"25."</f>
        <v>25.</v>
      </c>
      <c r="B49" s="127" t="s">
        <v>163</v>
      </c>
      <c r="C49" s="127"/>
      <c r="D49" s="58"/>
      <c r="E49" s="2" t="str">
        <f>IF('General info'!$G10="","",'General info'!$G10)</f>
        <v>Rohullah</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c r="C50" s="53"/>
      <c r="E50" s="2" t="str">
        <f>IF('General info'!$G11="","",'General info'!$G11)</f>
        <v>Asadullah</v>
      </c>
      <c r="F50" s="39"/>
      <c r="H50" s="43" t="str">
        <f t="shared" si="5"/>
        <v/>
      </c>
      <c r="I50" s="44"/>
    </row>
    <row r="51" spans="1:9" hidden="1" x14ac:dyDescent="0.2">
      <c r="A51" s="2"/>
      <c r="B51" s="49"/>
      <c r="C51" s="50"/>
      <c r="E51" s="2" t="e">
        <f>IF('General info'!#REF!="","",'General info'!#REF!)</f>
        <v>#REF!</v>
      </c>
      <c r="F51" s="39"/>
      <c r="H51" s="43" t="str">
        <f t="shared" si="5"/>
        <v/>
      </c>
      <c r="I51" s="44"/>
    </row>
    <row r="52" spans="1:9" ht="25.5" hidden="1" customHeight="1" x14ac:dyDescent="0.2">
      <c r="A52" s="2"/>
      <c r="B52" s="49"/>
      <c r="C52" s="50"/>
      <c r="E52" s="2" t="str">
        <f>IF('General info'!$G13="","",'General info'!$G13)</f>
        <v>Islam</v>
      </c>
      <c r="F52" s="39"/>
      <c r="H52" s="43" t="str">
        <f t="shared" si="5"/>
        <v/>
      </c>
      <c r="I52" s="44"/>
    </row>
    <row r="53" spans="1:9" ht="25.5" hidden="1" customHeight="1" x14ac:dyDescent="0.2">
      <c r="A53" s="2"/>
      <c r="B53" s="18"/>
      <c r="C53" s="51"/>
      <c r="E53" s="2" t="str">
        <f>IF('General info'!$G14="","",'General info'!$G14)</f>
        <v>Hafiz</v>
      </c>
      <c r="F53" s="39"/>
      <c r="H53" s="43" t="str">
        <f t="shared" si="5"/>
        <v/>
      </c>
      <c r="I53" s="45"/>
    </row>
    <row r="54" spans="1:9" ht="25.5" hidden="1" customHeight="1" x14ac:dyDescent="0.2">
      <c r="B54" s="1" t="s">
        <v>6</v>
      </c>
      <c r="E54" s="2" t="str">
        <f>IF('General info'!$G15="","",'General info'!$G15)</f>
        <v>Ataullah</v>
      </c>
      <c r="F54" s="39"/>
      <c r="H54" s="43" t="str">
        <f t="shared" si="5"/>
        <v/>
      </c>
    </row>
    <row r="55" spans="1:9" ht="25.5" hidden="1" customHeight="1" x14ac:dyDescent="0.2">
      <c r="C55" s="128"/>
      <c r="E55" s="2" t="str">
        <f>IF('General info'!$G16="","",'General info'!$G16)</f>
        <v>Fahima</v>
      </c>
      <c r="F55" s="39"/>
      <c r="H55" s="43" t="str">
        <f t="shared" si="5"/>
        <v/>
      </c>
      <c r="I55" s="46"/>
    </row>
    <row r="56" spans="1:9" ht="25.5" hidden="1" customHeight="1" x14ac:dyDescent="0.2">
      <c r="C56" s="129"/>
      <c r="E56" s="2" t="str">
        <f>IF('General info'!$G12="","",'General info'!$G12)</f>
        <v>Ahmad</v>
      </c>
      <c r="F56" s="39"/>
      <c r="H56" s="43" t="str">
        <f t="shared" si="5"/>
        <v/>
      </c>
      <c r="I56" s="46"/>
    </row>
    <row r="57" spans="1:9" ht="25.5"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Afghanistan: Completed on 23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41" priority="1" stopIfTrue="1">
      <formula>$E48&lt;&gt;""</formula>
    </cfRule>
  </conditionalFormatting>
  <conditionalFormatting sqref="I5:I8">
    <cfRule type="expression" dxfId="40" priority="2" stopIfTrue="1">
      <formula>IF($D$4&lt;&gt;"",$D$4,$G$4)=$B5</formula>
    </cfRule>
    <cfRule type="expression" dxfId="39" priority="3" stopIfTrue="1">
      <formula>OR($D$4&lt;&gt;"",$G$4&lt;&gt;"-")</formula>
    </cfRule>
  </conditionalFormatting>
  <conditionalFormatting sqref="I14:I17">
    <cfRule type="expression" dxfId="38" priority="4" stopIfTrue="1">
      <formula>IF($D$13&lt;&gt;"",$D$13,$G$13)=$B14</formula>
    </cfRule>
    <cfRule type="expression" dxfId="37" priority="5" stopIfTrue="1">
      <formula>OR($D$13&lt;&gt;"",$G$13&lt;&gt;"-")</formula>
    </cfRule>
  </conditionalFormatting>
  <conditionalFormatting sqref="I23:I26 I41:I44 I32:I35 I50:I53">
    <cfRule type="expression" dxfId="36" priority="6" stopIfTrue="1">
      <formula>IF($D$22&lt;&gt;"",$D$22,$G$22)=$B23</formula>
    </cfRule>
    <cfRule type="expression" dxfId="35" priority="7" stopIfTrue="1">
      <formula>OR($D$22&lt;&gt;"",$G$22&lt;&gt;"-")</formula>
    </cfRule>
  </conditionalFormatting>
  <conditionalFormatting sqref="B23:C26">
    <cfRule type="expression" dxfId="34" priority="8" stopIfTrue="1">
      <formula>IF($D$22&lt;&gt;"",$D$22,$G$22)=$B23</formula>
    </cfRule>
    <cfRule type="expression" dxfId="33" priority="9" stopIfTrue="1">
      <formula>OR($D$22&lt;&gt;"",$G$22&lt;&gt;"-")</formula>
    </cfRule>
  </conditionalFormatting>
  <conditionalFormatting sqref="B14:C17">
    <cfRule type="expression" dxfId="32" priority="10" stopIfTrue="1">
      <formula>IF($D$13&lt;&gt;"",$D$13,$G$13)=$B14</formula>
    </cfRule>
    <cfRule type="expression" dxfId="31" priority="11" stopIfTrue="1">
      <formula>OR($D$13&lt;&gt;"",$G$13&lt;&gt;"-")</formula>
    </cfRule>
  </conditionalFormatting>
  <conditionalFormatting sqref="B5:C8">
    <cfRule type="expression" dxfId="30" priority="12" stopIfTrue="1">
      <formula>IF($D$4&lt;&gt;"",$D$4,$G$4)=$B5</formula>
    </cfRule>
    <cfRule type="expression" dxfId="29" priority="13" stopIfTrue="1">
      <formula>OR($D$4&lt;&gt;"",$G$4&lt;&gt;"-")</formula>
    </cfRule>
  </conditionalFormatting>
  <conditionalFormatting sqref="B32:C35">
    <cfRule type="expression" dxfId="28" priority="14" stopIfTrue="1">
      <formula>IF($D$31&lt;&gt;"",$D$31,$G$31)=$B32</formula>
    </cfRule>
    <cfRule type="expression" dxfId="27" priority="15" stopIfTrue="1">
      <formula>OR($D$31&lt;&gt;"",$G$31&lt;&gt;"-")</formula>
    </cfRule>
  </conditionalFormatting>
  <conditionalFormatting sqref="B41:C44">
    <cfRule type="expression" dxfId="26" priority="16" stopIfTrue="1">
      <formula>IF($D$40&lt;&gt;"",$D$40,$G$40)=$B41</formula>
    </cfRule>
    <cfRule type="expression" dxfId="25" priority="17" stopIfTrue="1">
      <formula>OR($D$40&lt;&gt;"",$G$40&lt;&gt;"-")</formula>
    </cfRule>
  </conditionalFormatting>
  <conditionalFormatting sqref="E4:E56">
    <cfRule type="expression" dxfId="24" priority="18" stopIfTrue="1">
      <formula>$E4&lt;&gt;""</formula>
    </cfRule>
  </conditionalFormatting>
  <conditionalFormatting sqref="F4:F47 F49:F56">
    <cfRule type="expression" dxfId="23" priority="19" stopIfTrue="1">
      <formula>$E4&lt;&gt;""</formula>
    </cfRule>
  </conditionalFormatting>
  <conditionalFormatting sqref="B50:C53">
    <cfRule type="expression" dxfId="22" priority="20" stopIfTrue="1">
      <formula>IF($D$49&lt;&gt;"",$D$49,$G$49)=$B50</formula>
    </cfRule>
    <cfRule type="expression" dxfId="21" priority="21" stopIfTrue="1">
      <formula>OR($D$49&lt;&gt;"",$G$49&lt;&gt;"-")</formula>
    </cfRule>
  </conditionalFormatting>
  <dataValidations count="1">
    <dataValidation type="list" allowBlank="1" showInputMessage="1" showErrorMessage="1" sqref="F4:F11 F49:F56 D49 D40 D31 D4 D22 F13:F20 F22:F29 F31:F38 F40:F47 D13">
      <formula1>$B$5:$B$8</formula1>
    </dataValidation>
  </dataValidations>
  <hyperlinks>
    <hyperlink ref="L1" location="Menu!A1" display="Return to Menu"/>
    <hyperlink ref="L2" location="'General info'!A1" display="Add/edit team members"/>
    <hyperlink ref="L3" location="'ix. Data quality'!L3" display="Clear current sheet"/>
  </hyperlinks>
  <printOptions horizontalCentered="1" vertic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indexed="47"/>
    <pageSetUpPr fitToPage="1"/>
  </sheetPr>
  <dimension ref="A1:L58"/>
  <sheetViews>
    <sheetView topLeftCell="A29" workbookViewId="0">
      <selection activeCell="C10" sqref="C10:C11"/>
    </sheetView>
  </sheetViews>
  <sheetFormatPr defaultColWidth="9.140625"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67" t="s">
        <v>184</v>
      </c>
      <c r="F1" s="27"/>
      <c r="G1" s="27"/>
      <c r="K1" s="3" t="s">
        <v>196</v>
      </c>
      <c r="L1" s="65" t="s">
        <v>189</v>
      </c>
    </row>
    <row r="2" spans="1:12" ht="21.95" customHeight="1" x14ac:dyDescent="0.25">
      <c r="A2" s="47"/>
      <c r="D2" s="9" t="s">
        <v>22</v>
      </c>
      <c r="E2" s="26" t="s">
        <v>30</v>
      </c>
      <c r="F2" s="27"/>
      <c r="G2" s="27"/>
      <c r="L2" s="65" t="s">
        <v>192</v>
      </c>
    </row>
    <row r="3" spans="1:12" ht="21.95" customHeight="1" x14ac:dyDescent="0.2">
      <c r="D3" s="28" t="s">
        <v>74</v>
      </c>
      <c r="E3" s="7" t="s">
        <v>73</v>
      </c>
      <c r="F3" s="2" t="s">
        <v>65</v>
      </c>
      <c r="G3" s="7" t="s">
        <v>20</v>
      </c>
      <c r="H3" s="43"/>
      <c r="L3" s="65" t="s">
        <v>191</v>
      </c>
    </row>
    <row r="4" spans="1:12" ht="25.5" customHeight="1" x14ac:dyDescent="0.2">
      <c r="A4" s="87" t="s">
        <v>200</v>
      </c>
      <c r="B4" s="127" t="s">
        <v>151</v>
      </c>
      <c r="C4" s="127"/>
      <c r="D4" s="58" t="s">
        <v>5</v>
      </c>
      <c r="E4" s="2" t="str">
        <f>IF('General info'!$G10="","",'General info'!$G10)</f>
        <v>Rohullah</v>
      </c>
      <c r="F4" s="39"/>
      <c r="G4" s="8" t="str">
        <f>IF(COUNTBLANK(F4:F11)=8,"-",VLOOKUP(ROUND(SUM(H4:H11)/(8-COUNTBLANK(H4:H11)),0),score2,2,FALSE))</f>
        <v>-</v>
      </c>
      <c r="H4" s="43" t="str">
        <f t="shared" ref="H4:H11" si="0">IF(F4="","",VLOOKUP(F4,score,2,FALSE))</f>
        <v/>
      </c>
      <c r="I4" s="42" t="str">
        <f>IF(D4="",G4,D4)</f>
        <v>D</v>
      </c>
    </row>
    <row r="5" spans="1:12" ht="25.5" x14ac:dyDescent="0.2">
      <c r="B5" s="84" t="s">
        <v>2</v>
      </c>
      <c r="C5" s="53" t="s">
        <v>168</v>
      </c>
      <c r="E5" s="2" t="str">
        <f>IF('General info'!$G11="","",'General info'!$G11)</f>
        <v>Asadullah</v>
      </c>
      <c r="F5" s="39"/>
      <c r="H5" s="43" t="str">
        <f t="shared" si="0"/>
        <v/>
      </c>
      <c r="I5" s="44"/>
    </row>
    <row r="6" spans="1:12" ht="25.5" customHeight="1" x14ac:dyDescent="0.2">
      <c r="A6" s="2"/>
      <c r="B6" s="49" t="s">
        <v>3</v>
      </c>
      <c r="C6" s="50" t="s">
        <v>152</v>
      </c>
      <c r="E6" s="2" t="e">
        <f>IF('General info'!#REF!="","",'General info'!#REF!)</f>
        <v>#REF!</v>
      </c>
      <c r="F6" s="39"/>
      <c r="H6" s="43" t="str">
        <f t="shared" si="0"/>
        <v/>
      </c>
      <c r="I6" s="44"/>
    </row>
    <row r="7" spans="1:12" ht="25.5" customHeight="1" x14ac:dyDescent="0.2">
      <c r="A7" s="2"/>
      <c r="B7" s="49" t="s">
        <v>4</v>
      </c>
      <c r="C7" s="50" t="s">
        <v>153</v>
      </c>
      <c r="E7" s="2" t="str">
        <f>IF('General info'!$G13="","",'General info'!$G13)</f>
        <v>Islam</v>
      </c>
      <c r="F7" s="39"/>
      <c r="H7" s="43" t="str">
        <f t="shared" si="0"/>
        <v/>
      </c>
      <c r="I7" s="44"/>
    </row>
    <row r="8" spans="1:12" ht="25.5" customHeight="1" x14ac:dyDescent="0.2">
      <c r="A8" s="2"/>
      <c r="B8" s="18" t="s">
        <v>5</v>
      </c>
      <c r="C8" s="51" t="s">
        <v>154</v>
      </c>
      <c r="E8" s="2" t="str">
        <f>IF('General info'!$G14="","",'General info'!$G14)</f>
        <v>Hafiz</v>
      </c>
      <c r="F8" s="39"/>
      <c r="H8" s="43" t="str">
        <f t="shared" si="0"/>
        <v/>
      </c>
      <c r="I8" s="45"/>
    </row>
    <row r="9" spans="1:12" ht="25.5" customHeight="1" x14ac:dyDescent="0.2">
      <c r="A9" s="2"/>
      <c r="B9" s="1" t="s">
        <v>6</v>
      </c>
      <c r="C9" s="4"/>
      <c r="E9" s="2" t="str">
        <f>IF('General info'!$G15="","",'General info'!$G15)</f>
        <v>Ataullah</v>
      </c>
      <c r="F9" s="39"/>
      <c r="H9" s="43" t="str">
        <f t="shared" si="0"/>
        <v/>
      </c>
      <c r="I9" s="45"/>
    </row>
    <row r="10" spans="1:12" ht="25.5" customHeight="1" x14ac:dyDescent="0.2">
      <c r="C10" s="128" t="s">
        <v>252</v>
      </c>
      <c r="E10" s="2" t="str">
        <f>IF('General info'!$G16="","",'General info'!$G16)</f>
        <v>Fahima</v>
      </c>
      <c r="F10" s="39"/>
      <c r="H10" s="43" t="str">
        <f t="shared" si="0"/>
        <v/>
      </c>
      <c r="I10" s="46"/>
    </row>
    <row r="11" spans="1:12" ht="25.5" customHeight="1" x14ac:dyDescent="0.2">
      <c r="C11" s="129"/>
      <c r="E11" s="2" t="str">
        <f>IF('General info'!$G12="","",'General info'!$G12)</f>
        <v>Ahmad</v>
      </c>
      <c r="F11" s="39"/>
      <c r="H11" s="43" t="str">
        <f t="shared" si="0"/>
        <v/>
      </c>
      <c r="I11" s="46"/>
    </row>
    <row r="12" spans="1:12" ht="12.75" customHeight="1" x14ac:dyDescent="0.2">
      <c r="C12" s="4"/>
      <c r="F12" s="41"/>
      <c r="I12" s="45"/>
    </row>
    <row r="13" spans="1:12" ht="25.5" customHeight="1" x14ac:dyDescent="0.2">
      <c r="A13" s="87" t="s">
        <v>201</v>
      </c>
      <c r="B13" s="127" t="s">
        <v>155</v>
      </c>
      <c r="C13" s="127"/>
      <c r="D13" s="58" t="s">
        <v>5</v>
      </c>
      <c r="E13" s="2" t="str">
        <f>IF('General info'!$G10="","",'General info'!$G10)</f>
        <v>Rohullah</v>
      </c>
      <c r="F13" s="39"/>
      <c r="G13" s="8" t="str">
        <f>IF(COUNTBLANK(F13:F20)=8,"-",VLOOKUP(ROUND(SUM(H13:H20)/(8-COUNTBLANK(H13:H20)),0),score2,2,FALSE))</f>
        <v>-</v>
      </c>
      <c r="H13" s="43" t="str">
        <f t="shared" ref="H13:H20" si="1">IF(F13="","",VLOOKUP(F13,score,2,FALSE))</f>
        <v/>
      </c>
      <c r="I13" s="42" t="str">
        <f>IF(D13="",G13,D13)</f>
        <v>D</v>
      </c>
    </row>
    <row r="14" spans="1:12" ht="25.5" x14ac:dyDescent="0.2">
      <c r="A14" s="2"/>
      <c r="B14" s="84" t="s">
        <v>2</v>
      </c>
      <c r="C14" s="53" t="s">
        <v>188</v>
      </c>
      <c r="E14" s="2" t="str">
        <f>IF('General info'!$G11="","",'General info'!$G11)</f>
        <v>Asadullah</v>
      </c>
      <c r="F14" s="39"/>
      <c r="H14" s="43" t="str">
        <f t="shared" si="1"/>
        <v/>
      </c>
      <c r="I14" s="44"/>
    </row>
    <row r="15" spans="1:12" ht="25.5" customHeight="1" x14ac:dyDescent="0.2">
      <c r="A15" s="2"/>
      <c r="B15" s="49" t="s">
        <v>3</v>
      </c>
      <c r="C15" s="50" t="s">
        <v>156</v>
      </c>
      <c r="E15" s="2" t="e">
        <f>IF('General info'!#REF!="","",'General info'!#REF!)</f>
        <v>#REF!</v>
      </c>
      <c r="F15" s="39"/>
      <c r="H15" s="43" t="str">
        <f t="shared" si="1"/>
        <v/>
      </c>
      <c r="I15" s="44"/>
    </row>
    <row r="16" spans="1:12" ht="25.5" customHeight="1" x14ac:dyDescent="0.2">
      <c r="A16" s="2"/>
      <c r="B16" s="49" t="s">
        <v>4</v>
      </c>
      <c r="C16" s="50" t="s">
        <v>157</v>
      </c>
      <c r="E16" s="2" t="str">
        <f>IF('General info'!$G13="","",'General info'!$G13)</f>
        <v>Islam</v>
      </c>
      <c r="F16" s="39"/>
      <c r="H16" s="43" t="str">
        <f t="shared" si="1"/>
        <v/>
      </c>
      <c r="I16" s="44"/>
    </row>
    <row r="17" spans="1:9" ht="25.5" customHeight="1" x14ac:dyDescent="0.2">
      <c r="A17" s="2"/>
      <c r="B17" s="18" t="s">
        <v>5</v>
      </c>
      <c r="C17" s="51" t="s">
        <v>158</v>
      </c>
      <c r="E17" s="2" t="str">
        <f>IF('General info'!$G14="","",'General info'!$G14)</f>
        <v>Hafiz</v>
      </c>
      <c r="F17" s="39"/>
      <c r="H17" s="43" t="str">
        <f t="shared" si="1"/>
        <v/>
      </c>
      <c r="I17" s="45"/>
    </row>
    <row r="18" spans="1:9" ht="25.5" customHeight="1" x14ac:dyDescent="0.2">
      <c r="B18" s="1" t="s">
        <v>6</v>
      </c>
      <c r="C18" s="4"/>
      <c r="E18" s="2" t="str">
        <f>IF('General info'!$G15="","",'General info'!$G15)</f>
        <v>Ataullah</v>
      </c>
      <c r="F18" s="39"/>
      <c r="H18" s="43" t="str">
        <f t="shared" si="1"/>
        <v/>
      </c>
      <c r="I18" s="45"/>
    </row>
    <row r="19" spans="1:9" ht="25.5" customHeight="1" x14ac:dyDescent="0.2">
      <c r="C19" s="128"/>
      <c r="E19" s="2" t="str">
        <f>IF('General info'!$G16="","",'General info'!$G16)</f>
        <v>Fahima</v>
      </c>
      <c r="F19" s="39"/>
      <c r="H19" s="43" t="str">
        <f t="shared" si="1"/>
        <v/>
      </c>
      <c r="I19" s="46"/>
    </row>
    <row r="20" spans="1:9" ht="25.5" customHeight="1" x14ac:dyDescent="0.2">
      <c r="C20" s="129"/>
      <c r="E20" s="2" t="str">
        <f>IF('General info'!$G12="","",'General info'!$G12)</f>
        <v>Ahmad</v>
      </c>
      <c r="F20" s="39"/>
      <c r="H20" s="43" t="str">
        <f t="shared" si="1"/>
        <v/>
      </c>
      <c r="I20" s="46"/>
    </row>
    <row r="21" spans="1:9" ht="12.75" customHeight="1" x14ac:dyDescent="0.2">
      <c r="C21" s="4"/>
      <c r="F21" s="41"/>
      <c r="I21" s="45"/>
    </row>
    <row r="22" spans="1:9" ht="25.5" customHeight="1" x14ac:dyDescent="0.2">
      <c r="A22" s="87" t="s">
        <v>202</v>
      </c>
      <c r="B22" s="127" t="s">
        <v>221</v>
      </c>
      <c r="C22" s="127"/>
      <c r="D22" s="58" t="s">
        <v>5</v>
      </c>
      <c r="E22" s="2" t="str">
        <f>IF('General info'!$G10="","",'General info'!$G10)</f>
        <v>Rohullah</v>
      </c>
      <c r="F22" s="39"/>
      <c r="G22" s="8" t="str">
        <f>IF(COUNTBLANK(F22:F29)=8,"-",VLOOKUP(ROUND(SUM(H22:H29)/(8-COUNTBLANK(H22:H29)),0),score2,2,FALSE))</f>
        <v>-</v>
      </c>
      <c r="H22" s="43" t="str">
        <f t="shared" ref="H22:H29" si="2">IF(F22="","",VLOOKUP(F22,score,2,FALSE))</f>
        <v/>
      </c>
      <c r="I22" s="42" t="str">
        <f>IF(D22="",G22,D22)</f>
        <v>D</v>
      </c>
    </row>
    <row r="23" spans="1:9" ht="25.5" customHeight="1" x14ac:dyDescent="0.2">
      <c r="A23" s="2"/>
      <c r="B23" s="52" t="s">
        <v>2</v>
      </c>
      <c r="C23" s="53" t="s">
        <v>159</v>
      </c>
      <c r="E23" s="2" t="str">
        <f>IF('General info'!$G11="","",'General info'!$G11)</f>
        <v>Asadullah</v>
      </c>
      <c r="F23" s="39"/>
      <c r="H23" s="43" t="str">
        <f t="shared" si="2"/>
        <v/>
      </c>
      <c r="I23" s="44"/>
    </row>
    <row r="24" spans="1:9" ht="25.5" customHeight="1" x14ac:dyDescent="0.2">
      <c r="A24" s="2"/>
      <c r="B24" s="49" t="s">
        <v>3</v>
      </c>
      <c r="C24" s="50" t="s">
        <v>160</v>
      </c>
      <c r="E24" s="2" t="e">
        <f>IF('General info'!#REF!="","",'General info'!#REF!)</f>
        <v>#REF!</v>
      </c>
      <c r="F24" s="39"/>
      <c r="H24" s="43" t="str">
        <f t="shared" si="2"/>
        <v/>
      </c>
      <c r="I24" s="44"/>
    </row>
    <row r="25" spans="1:9" ht="25.5" customHeight="1" x14ac:dyDescent="0.2">
      <c r="A25" s="2"/>
      <c r="B25" s="49" t="s">
        <v>4</v>
      </c>
      <c r="C25" s="50" t="s">
        <v>161</v>
      </c>
      <c r="E25" s="2" t="str">
        <f>IF('General info'!$G13="","",'General info'!$G13)</f>
        <v>Islam</v>
      </c>
      <c r="F25" s="39"/>
      <c r="H25" s="43" t="str">
        <f t="shared" si="2"/>
        <v/>
      </c>
      <c r="I25" s="44"/>
    </row>
    <row r="26" spans="1:9" ht="25.5" customHeight="1" x14ac:dyDescent="0.2">
      <c r="A26" s="2"/>
      <c r="B26" s="18" t="s">
        <v>5</v>
      </c>
      <c r="C26" s="51" t="s">
        <v>162</v>
      </c>
      <c r="E26" s="2" t="str">
        <f>IF('General info'!$G14="","",'General info'!$G14)</f>
        <v>Hafiz</v>
      </c>
      <c r="F26" s="39"/>
      <c r="H26" s="43" t="str">
        <f t="shared" si="2"/>
        <v/>
      </c>
      <c r="I26" s="45"/>
    </row>
    <row r="27" spans="1:9" ht="25.5" customHeight="1" x14ac:dyDescent="0.2">
      <c r="B27" s="1" t="s">
        <v>6</v>
      </c>
      <c r="E27" s="2" t="str">
        <f>IF('General info'!$G15="","",'General info'!$G15)</f>
        <v>Ataullah</v>
      </c>
      <c r="F27" s="39"/>
      <c r="H27" s="43" t="str">
        <f t="shared" si="2"/>
        <v/>
      </c>
    </row>
    <row r="28" spans="1:9" ht="25.5" customHeight="1" x14ac:dyDescent="0.2">
      <c r="C28" s="128"/>
      <c r="E28" s="2" t="str">
        <f>IF('General info'!$G16="","",'General info'!$G16)</f>
        <v>Fahima</v>
      </c>
      <c r="F28" s="39"/>
      <c r="H28" s="43" t="str">
        <f t="shared" si="2"/>
        <v/>
      </c>
      <c r="I28" s="46"/>
    </row>
    <row r="29" spans="1:9" ht="25.5" customHeight="1" x14ac:dyDescent="0.2">
      <c r="C29" s="129"/>
      <c r="E29" s="2" t="str">
        <f>IF('General info'!$G12="","",'General info'!$G12)</f>
        <v>Ahmad</v>
      </c>
      <c r="F29" s="39"/>
      <c r="H29" s="43" t="str">
        <f t="shared" si="2"/>
        <v/>
      </c>
      <c r="I29" s="46"/>
    </row>
    <row r="30" spans="1:9" ht="25.5" customHeight="1" x14ac:dyDescent="0.2">
      <c r="F30" s="41"/>
    </row>
    <row r="31" spans="1:9" ht="25.5" customHeight="1" x14ac:dyDescent="0.2">
      <c r="A31" s="87" t="s">
        <v>203</v>
      </c>
      <c r="B31" s="127" t="s">
        <v>163</v>
      </c>
      <c r="C31" s="127"/>
      <c r="D31" s="58" t="s">
        <v>5</v>
      </c>
      <c r="E31" s="2" t="str">
        <f>IF('General info'!$G10="","",'General info'!$G10)</f>
        <v>Rohullah</v>
      </c>
      <c r="F31" s="39"/>
      <c r="G31" s="8" t="str">
        <f>IF(COUNTBLANK(F31:F38)=8,"-",VLOOKUP(ROUND(SUM(H31:H38)/(8-COUNTBLANK(H31:H38)),0),score2,2,FALSE))</f>
        <v>-</v>
      </c>
      <c r="H31" s="43" t="str">
        <f t="shared" ref="H31:H38" si="3">IF(F31="","",VLOOKUP(F31,score,2,FALSE))</f>
        <v/>
      </c>
      <c r="I31" s="42" t="str">
        <f>IF(D31="",G31,D31)</f>
        <v>D</v>
      </c>
    </row>
    <row r="32" spans="1:9" ht="25.5" customHeight="1" x14ac:dyDescent="0.2">
      <c r="A32" s="2"/>
      <c r="B32" s="84" t="s">
        <v>2</v>
      </c>
      <c r="C32" s="53" t="s">
        <v>164</v>
      </c>
      <c r="E32" s="2" t="str">
        <f>IF('General info'!$G11="","",'General info'!$G11)</f>
        <v>Asadullah</v>
      </c>
      <c r="F32" s="39"/>
      <c r="H32" s="43" t="str">
        <f t="shared" si="3"/>
        <v/>
      </c>
      <c r="I32" s="44"/>
    </row>
    <row r="33" spans="1:9" ht="25.5" customHeight="1" x14ac:dyDescent="0.2">
      <c r="A33" s="2"/>
      <c r="B33" s="85" t="s">
        <v>3</v>
      </c>
      <c r="C33" s="50" t="s">
        <v>165</v>
      </c>
      <c r="E33" s="2" t="e">
        <f>IF('General info'!#REF!="","",'General info'!#REF!)</f>
        <v>#REF!</v>
      </c>
      <c r="F33" s="39"/>
      <c r="H33" s="43" t="str">
        <f t="shared" si="3"/>
        <v/>
      </c>
      <c r="I33" s="44"/>
    </row>
    <row r="34" spans="1:9" ht="25.5" customHeight="1" x14ac:dyDescent="0.2">
      <c r="A34" s="2"/>
      <c r="B34" s="49" t="s">
        <v>4</v>
      </c>
      <c r="C34" s="50" t="s">
        <v>166</v>
      </c>
      <c r="E34" s="2" t="str">
        <f>IF('General info'!$G13="","",'General info'!$G13)</f>
        <v>Islam</v>
      </c>
      <c r="F34" s="39"/>
      <c r="H34" s="43" t="str">
        <f t="shared" si="3"/>
        <v/>
      </c>
      <c r="I34" s="44"/>
    </row>
    <row r="35" spans="1:9" ht="25.5" customHeight="1" x14ac:dyDescent="0.2">
      <c r="A35" s="2"/>
      <c r="B35" s="86" t="s">
        <v>5</v>
      </c>
      <c r="C35" s="51" t="s">
        <v>167</v>
      </c>
      <c r="E35" s="2" t="str">
        <f>IF('General info'!$G14="","",'General info'!$G14)</f>
        <v>Hafiz</v>
      </c>
      <c r="F35" s="39"/>
      <c r="H35" s="43" t="str">
        <f t="shared" si="3"/>
        <v/>
      </c>
      <c r="I35" s="45"/>
    </row>
    <row r="36" spans="1:9" ht="25.5" customHeight="1" x14ac:dyDescent="0.2">
      <c r="B36" s="1" t="s">
        <v>6</v>
      </c>
      <c r="E36" s="2" t="str">
        <f>IF('General info'!$G15="","",'General info'!$G15)</f>
        <v>Ataullah</v>
      </c>
      <c r="F36" s="39"/>
      <c r="H36" s="43" t="str">
        <f t="shared" si="3"/>
        <v/>
      </c>
    </row>
    <row r="37" spans="1:9" ht="25.5" customHeight="1" x14ac:dyDescent="0.2">
      <c r="C37" s="128"/>
      <c r="E37" s="2" t="str">
        <f>IF('General info'!$G16="","",'General info'!$G16)</f>
        <v>Fahima</v>
      </c>
      <c r="F37" s="39"/>
      <c r="H37" s="43" t="str">
        <f t="shared" si="3"/>
        <v/>
      </c>
      <c r="I37" s="46"/>
    </row>
    <row r="38" spans="1:9" ht="25.5" customHeight="1" x14ac:dyDescent="0.2">
      <c r="C38" s="129"/>
      <c r="E38" s="2" t="str">
        <f>IF('General info'!$G12="","",'General info'!$G12)</f>
        <v>Ahmad</v>
      </c>
      <c r="F38" s="39"/>
      <c r="H38" s="43" t="str">
        <f t="shared" si="3"/>
        <v/>
      </c>
      <c r="I38" s="46"/>
    </row>
    <row r="39" spans="1:9" ht="25.5" customHeight="1" x14ac:dyDescent="0.2">
      <c r="F39" s="41"/>
    </row>
    <row r="40" spans="1:9" ht="25.5" hidden="1" customHeight="1" x14ac:dyDescent="0.2">
      <c r="A40" s="48" t="str">
        <f>"24."</f>
        <v>24.</v>
      </c>
      <c r="B40" s="127"/>
      <c r="C40" s="127"/>
      <c r="D40" s="58"/>
      <c r="E40" s="2" t="str">
        <f>IF('General info'!$G10="","",'General info'!$G10)</f>
        <v>Rohullah</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c r="C41" s="53"/>
      <c r="E41" s="2" t="str">
        <f>IF('General info'!$G11="","",'General info'!$G11)</f>
        <v>Asadullah</v>
      </c>
      <c r="F41" s="39"/>
      <c r="H41" s="43" t="str">
        <f t="shared" si="4"/>
        <v/>
      </c>
      <c r="I41" s="44"/>
    </row>
    <row r="42" spans="1:9" ht="25.5" hidden="1" customHeight="1" x14ac:dyDescent="0.2">
      <c r="A42" s="2"/>
      <c r="B42" s="49"/>
      <c r="C42" s="50"/>
      <c r="E42" s="2" t="e">
        <f>IF('General info'!#REF!="","",'General info'!#REF!)</f>
        <v>#REF!</v>
      </c>
      <c r="F42" s="39"/>
      <c r="H42" s="43" t="str">
        <f t="shared" si="4"/>
        <v/>
      </c>
      <c r="I42" s="44"/>
    </row>
    <row r="43" spans="1:9" ht="25.5" hidden="1" customHeight="1" x14ac:dyDescent="0.2">
      <c r="A43" s="2"/>
      <c r="B43" s="49"/>
      <c r="C43" s="50"/>
      <c r="E43" s="2" t="str">
        <f>IF('General info'!$G13="","",'General info'!$G13)</f>
        <v>Islam</v>
      </c>
      <c r="F43" s="39"/>
      <c r="H43" s="43" t="str">
        <f t="shared" si="4"/>
        <v/>
      </c>
      <c r="I43" s="44"/>
    </row>
    <row r="44" spans="1:9" ht="25.5" hidden="1" customHeight="1" x14ac:dyDescent="0.2">
      <c r="A44" s="2"/>
      <c r="B44" s="18"/>
      <c r="C44" s="51"/>
      <c r="E44" s="2" t="str">
        <f>IF('General info'!$G14="","",'General info'!$G14)</f>
        <v>Hafiz</v>
      </c>
      <c r="F44" s="39"/>
      <c r="H44" s="43" t="str">
        <f t="shared" si="4"/>
        <v/>
      </c>
      <c r="I44" s="45"/>
    </row>
    <row r="45" spans="1:9" ht="25.5" hidden="1" customHeight="1" x14ac:dyDescent="0.2">
      <c r="B45" s="1" t="s">
        <v>6</v>
      </c>
      <c r="E45" s="2" t="str">
        <f>IF('General info'!$G15="","",'General info'!$G15)</f>
        <v>Ataullah</v>
      </c>
      <c r="F45" s="39"/>
      <c r="H45" s="43" t="str">
        <f t="shared" si="4"/>
        <v/>
      </c>
    </row>
    <row r="46" spans="1:9" ht="25.5" hidden="1" customHeight="1" x14ac:dyDescent="0.2">
      <c r="C46" s="128"/>
      <c r="E46" s="2" t="str">
        <f>IF('General info'!$G16="","",'General info'!$G16)</f>
        <v>Fahima</v>
      </c>
      <c r="F46" s="39"/>
      <c r="H46" s="43" t="str">
        <f t="shared" si="4"/>
        <v/>
      </c>
      <c r="I46" s="46"/>
    </row>
    <row r="47" spans="1:9" ht="25.5" hidden="1" customHeight="1" x14ac:dyDescent="0.2">
      <c r="C47" s="129"/>
      <c r="E47" s="2" t="str">
        <f>IF('General info'!$G12="","",'General info'!$G12)</f>
        <v>Ahmad</v>
      </c>
      <c r="F47" s="39"/>
      <c r="H47" s="43" t="str">
        <f t="shared" si="4"/>
        <v/>
      </c>
      <c r="I47" s="46"/>
    </row>
    <row r="48" spans="1:9" ht="25.5" hidden="1" customHeight="1" x14ac:dyDescent="0.2">
      <c r="F48" s="41"/>
    </row>
    <row r="49" spans="1:9" ht="25.5" hidden="1" customHeight="1" x14ac:dyDescent="0.2">
      <c r="A49" s="48" t="str">
        <f>"25."</f>
        <v>25.</v>
      </c>
      <c r="B49" s="127"/>
      <c r="C49" s="127"/>
      <c r="D49" s="58"/>
      <c r="E49" s="2" t="str">
        <f>IF('General info'!$G10="","",'General info'!$G10)</f>
        <v>Rohullah</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c r="C50" s="53"/>
      <c r="E50" s="2" t="str">
        <f>IF('General info'!$G11="","",'General info'!$G11)</f>
        <v>Asadullah</v>
      </c>
      <c r="F50" s="39"/>
      <c r="H50" s="43" t="str">
        <f t="shared" si="5"/>
        <v/>
      </c>
      <c r="I50" s="44"/>
    </row>
    <row r="51" spans="1:9" hidden="1" x14ac:dyDescent="0.2">
      <c r="A51" s="2"/>
      <c r="B51" s="49"/>
      <c r="C51" s="50"/>
      <c r="E51" s="2" t="e">
        <f>IF('General info'!#REF!="","",'General info'!#REF!)</f>
        <v>#REF!</v>
      </c>
      <c r="F51" s="39"/>
      <c r="H51" s="43" t="str">
        <f t="shared" si="5"/>
        <v/>
      </c>
      <c r="I51" s="44"/>
    </row>
    <row r="52" spans="1:9" ht="25.5" hidden="1" customHeight="1" x14ac:dyDescent="0.2">
      <c r="A52" s="2"/>
      <c r="B52" s="49"/>
      <c r="C52" s="50"/>
      <c r="E52" s="2" t="str">
        <f>IF('General info'!$G13="","",'General info'!$G13)</f>
        <v>Islam</v>
      </c>
      <c r="F52" s="39"/>
      <c r="H52" s="43" t="str">
        <f t="shared" si="5"/>
        <v/>
      </c>
      <c r="I52" s="44"/>
    </row>
    <row r="53" spans="1:9" ht="25.5" hidden="1" customHeight="1" x14ac:dyDescent="0.2">
      <c r="A53" s="2"/>
      <c r="B53" s="18"/>
      <c r="C53" s="51"/>
      <c r="E53" s="2" t="str">
        <f>IF('General info'!$G14="","",'General info'!$G14)</f>
        <v>Hafiz</v>
      </c>
      <c r="F53" s="39"/>
      <c r="H53" s="43" t="str">
        <f t="shared" si="5"/>
        <v/>
      </c>
      <c r="I53" s="45"/>
    </row>
    <row r="54" spans="1:9" ht="25.5" hidden="1" customHeight="1" x14ac:dyDescent="0.2">
      <c r="B54" s="1" t="s">
        <v>6</v>
      </c>
      <c r="E54" s="2" t="str">
        <f>IF('General info'!$G15="","",'General info'!$G15)</f>
        <v>Ataullah</v>
      </c>
      <c r="F54" s="39"/>
      <c r="H54" s="43" t="str">
        <f t="shared" si="5"/>
        <v/>
      </c>
    </row>
    <row r="55" spans="1:9" ht="25.5" hidden="1" customHeight="1" x14ac:dyDescent="0.2">
      <c r="C55" s="128"/>
      <c r="E55" s="2" t="str">
        <f>IF('General info'!$G16="","",'General info'!$G16)</f>
        <v>Fahima</v>
      </c>
      <c r="F55" s="39"/>
      <c r="H55" s="43" t="str">
        <f t="shared" si="5"/>
        <v/>
      </c>
      <c r="I55" s="46"/>
    </row>
    <row r="56" spans="1:9" ht="25.5" hidden="1" customHeight="1" x14ac:dyDescent="0.2">
      <c r="C56" s="129"/>
      <c r="E56" s="2" t="str">
        <f>IF('General info'!$G12="","",'General info'!$G12)</f>
        <v>Ahmad</v>
      </c>
      <c r="F56" s="39"/>
      <c r="H56" s="43" t="str">
        <f t="shared" si="5"/>
        <v/>
      </c>
      <c r="I56" s="46"/>
    </row>
    <row r="57" spans="1:9" ht="25.5"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Afghanistan: Completed on 23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20" priority="1" stopIfTrue="1">
      <formula>$E48&lt;&gt;""</formula>
    </cfRule>
  </conditionalFormatting>
  <conditionalFormatting sqref="I5:I8">
    <cfRule type="expression" dxfId="19" priority="2" stopIfTrue="1">
      <formula>IF($D$4&lt;&gt;"",$D$4,$G$4)=$B5</formula>
    </cfRule>
    <cfRule type="expression" dxfId="18" priority="3" stopIfTrue="1">
      <formula>OR($D$4&lt;&gt;"",$G$4&lt;&gt;"-")</formula>
    </cfRule>
  </conditionalFormatting>
  <conditionalFormatting sqref="I14:I17">
    <cfRule type="expression" dxfId="17" priority="4" stopIfTrue="1">
      <formula>IF($D$13&lt;&gt;"",$D$13,$G$13)=$B14</formula>
    </cfRule>
    <cfRule type="expression" dxfId="16" priority="5" stopIfTrue="1">
      <formula>OR($D$13&lt;&gt;"",$G$13&lt;&gt;"-")</formula>
    </cfRule>
  </conditionalFormatting>
  <conditionalFormatting sqref="I23:I26 I41:I44 I32:I35 I50:I53">
    <cfRule type="expression" dxfId="15" priority="6" stopIfTrue="1">
      <formula>IF($D$22&lt;&gt;"",$D$22,$G$22)=$B23</formula>
    </cfRule>
    <cfRule type="expression" dxfId="14" priority="7" stopIfTrue="1">
      <formula>OR($D$22&lt;&gt;"",$G$22&lt;&gt;"-")</formula>
    </cfRule>
  </conditionalFormatting>
  <conditionalFormatting sqref="B23:C26">
    <cfRule type="expression" dxfId="13" priority="8" stopIfTrue="1">
      <formula>IF($D$22&lt;&gt;"",$D$22,$G$22)=$B23</formula>
    </cfRule>
    <cfRule type="expression" dxfId="12" priority="9" stopIfTrue="1">
      <formula>OR($D$22&lt;&gt;"",$G$22&lt;&gt;"-")</formula>
    </cfRule>
  </conditionalFormatting>
  <conditionalFormatting sqref="B15:C17">
    <cfRule type="expression" dxfId="11" priority="10" stopIfTrue="1">
      <formula>IF($D$13&lt;&gt;"",$D$13,$G$13)=$B15</formula>
    </cfRule>
    <cfRule type="expression" dxfId="10" priority="11" stopIfTrue="1">
      <formula>OR($D$13&lt;&gt;"",$G$13&lt;&gt;"-")</formula>
    </cfRule>
  </conditionalFormatting>
  <conditionalFormatting sqref="B5:C8 B14:C14">
    <cfRule type="expression" dxfId="9" priority="12" stopIfTrue="1">
      <formula>IF($D$4&lt;&gt;"",$D$4,$G$4)=$B5</formula>
    </cfRule>
    <cfRule type="expression" dxfId="8" priority="13" stopIfTrue="1">
      <formula>OR($D$4&lt;&gt;"",$G$4&lt;&gt;"-")</formula>
    </cfRule>
  </conditionalFormatting>
  <conditionalFormatting sqref="B32:C35">
    <cfRule type="expression" dxfId="7" priority="14" stopIfTrue="1">
      <formula>IF($D$31&lt;&gt;"",$D$31,$G$31)=$B32</formula>
    </cfRule>
    <cfRule type="expression" dxfId="6" priority="15" stopIfTrue="1">
      <formula>OR($D$31&lt;&gt;"",$G$31&lt;&gt;"-")</formula>
    </cfRule>
  </conditionalFormatting>
  <conditionalFormatting sqref="B41:C44">
    <cfRule type="expression" dxfId="5" priority="16" stopIfTrue="1">
      <formula>IF($D$40&lt;&gt;"",$D$40,$G$40)=$B41</formula>
    </cfRule>
    <cfRule type="expression" dxfId="4" priority="17" stopIfTrue="1">
      <formula>OR($D$40&lt;&gt;"",$G$40&lt;&gt;"-")</formula>
    </cfRule>
  </conditionalFormatting>
  <conditionalFormatting sqref="E4:E56">
    <cfRule type="expression" dxfId="3" priority="18" stopIfTrue="1">
      <formula>$E4&lt;&gt;""</formula>
    </cfRule>
  </conditionalFormatting>
  <conditionalFormatting sqref="F4:F47 F49:F56">
    <cfRule type="expression" dxfId="2" priority="19" stopIfTrue="1">
      <formula>$E4&lt;&gt;""</formula>
    </cfRule>
  </conditionalFormatting>
  <conditionalFormatting sqref="B50:C53">
    <cfRule type="expression" dxfId="1" priority="20" stopIfTrue="1">
      <formula>IF($D$49&lt;&gt;"",$D$49,$G$49)=$B50</formula>
    </cfRule>
    <cfRule type="expression" dxfId="0" priority="21" stopIfTrue="1">
      <formula>OR($D$49&lt;&gt;"",$G$49&lt;&gt;"-")</formula>
    </cfRule>
  </conditionalFormatting>
  <dataValidations count="1">
    <dataValidation type="list" allowBlank="1" showInputMessage="1" showErrorMessage="1" sqref="F4:F11 F49:F56 D49 D40 D31 D4 D22 F13:F20 F22:F29 F31:F38 F40:F47 D13">
      <formula1>$B$5:$B$8</formula1>
    </dataValidation>
  </dataValidations>
  <hyperlinks>
    <hyperlink ref="L1" location="Menu!A1" display="Return to Menu"/>
    <hyperlink ref="L2" location="'General info'!A1" display="Add/edit team members"/>
    <hyperlink ref="L3" location="'x. Data access'!L3" display="Clear current sheet"/>
  </hyperlinks>
  <printOptions horizontalCentered="1" verticalCentered="1"/>
  <pageMargins left="0.74803149606299213" right="0.74803149606299213" top="0.98425196850393704" bottom="0.98425196850393704" header="0.51181102362204722" footer="0.51181102362204722"/>
  <pageSetup paperSize="9" scale="6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57"/>
    <pageSetUpPr fitToPage="1"/>
  </sheetPr>
  <dimension ref="A1:E48"/>
  <sheetViews>
    <sheetView topLeftCell="A30" zoomScale="75" workbookViewId="0">
      <selection activeCell="D11" sqref="D11"/>
    </sheetView>
  </sheetViews>
  <sheetFormatPr defaultColWidth="9.140625" defaultRowHeight="12.75" x14ac:dyDescent="0.2"/>
  <cols>
    <col min="1" max="1" width="6" style="1" customWidth="1"/>
    <col min="2" max="2" width="48.85546875" style="1" customWidth="1"/>
    <col min="3" max="3" width="5.85546875" style="1" bestFit="1" customWidth="1"/>
    <col min="4" max="4" width="80.7109375" style="1" customWidth="1"/>
    <col min="5" max="5" width="95.7109375" style="1" customWidth="1"/>
    <col min="6" max="16384" width="9.140625" style="1"/>
  </cols>
  <sheetData>
    <row r="1" spans="1:5" ht="23.25" x14ac:dyDescent="0.35">
      <c r="A1" s="54" t="s">
        <v>197</v>
      </c>
    </row>
    <row r="2" spans="1:5" ht="23.25" x14ac:dyDescent="0.35">
      <c r="A2" s="54" t="str">
        <f>IF('General info'!G5="","",'General info'!G5&amp;": "&amp;'General info'!G7)</f>
        <v>Afghanistan: Completed on 23 December 2012</v>
      </c>
    </row>
    <row r="3" spans="1:5" ht="30" customHeight="1" x14ac:dyDescent="0.3">
      <c r="A3" s="16"/>
      <c r="B3" s="80" t="str">
        <f>IF(COUNTIF(C6:C40,"-")&gt;0,"You may have incomplete items, please review the list of questions","")</f>
        <v/>
      </c>
    </row>
    <row r="4" spans="1:5" x14ac:dyDescent="0.2">
      <c r="A4" s="165" t="s">
        <v>187</v>
      </c>
      <c r="B4" s="165"/>
      <c r="C4" s="23" t="s">
        <v>65</v>
      </c>
      <c r="D4" s="23" t="s">
        <v>66</v>
      </c>
      <c r="E4" s="23" t="s">
        <v>71</v>
      </c>
    </row>
    <row r="5" spans="1:5" x14ac:dyDescent="0.2">
      <c r="A5" s="20" t="str">
        <f>'i. Legal'!A1</f>
        <v>Legal framework for civil registration and vital statistics</v>
      </c>
      <c r="B5" s="21"/>
      <c r="C5" s="34">
        <f>(COUNTIF($C6:$C8,"A")*3+COUNTIF($C6:$C8,"B")*2+COUNTIF($C6:$C8,"C")*1)</f>
        <v>3</v>
      </c>
      <c r="D5" s="21"/>
      <c r="E5" s="22"/>
    </row>
    <row r="6" spans="1:5" ht="30" customHeight="1" x14ac:dyDescent="0.2">
      <c r="A6" s="17">
        <v>1</v>
      </c>
      <c r="B6" s="18" t="s">
        <v>37</v>
      </c>
      <c r="C6" s="19" t="str">
        <f>'i. Legal'!I4</f>
        <v>C</v>
      </c>
      <c r="D6" s="30" t="str">
        <f>IF(C6="-","",VLOOKUP(C6,'i. Legal'!_que1,2,FALSE))</f>
        <v xml:space="preserve">Yes – legislation exists but is not enforced </v>
      </c>
      <c r="E6" s="76" t="str">
        <f>IF('i. Legal'!_com1="","",'i. Legal'!_com1)</f>
        <v>the legislation is exist but enforced partially . It was indorsed in 1999 which needs to be revised. Both births and deaths are required to register within six months. However there is no penalty for not doing so. No fees applied for birth registration</v>
      </c>
    </row>
    <row r="7" spans="1:5" ht="30" customHeight="1" x14ac:dyDescent="0.2">
      <c r="A7" s="17">
        <f>A6+1</f>
        <v>2</v>
      </c>
      <c r="B7" s="18" t="s">
        <v>46</v>
      </c>
      <c r="C7" s="19" t="str">
        <f>'i. Legal'!_ans2</f>
        <v>B</v>
      </c>
      <c r="D7" s="30" t="str">
        <f>IF(C7="-","",VLOOKUP(C7,'i. Legal'!_que2,2,FALSE))</f>
        <v>Yes – regulations exist but not all medical establishments report the events</v>
      </c>
      <c r="E7" s="76" t="str">
        <f>IF('i. Legal'!_com2="","",'i. Legal'!_com2)</f>
        <v xml:space="preserve">in Afghanistan there is only one organization " Civil Registration and Vital Statistics office " responsible for birth and death registration . </v>
      </c>
    </row>
    <row r="8" spans="1:5" ht="30" customHeight="1" x14ac:dyDescent="0.2">
      <c r="A8" s="17">
        <f>A7+1</f>
        <v>3</v>
      </c>
      <c r="B8" s="18" t="s">
        <v>72</v>
      </c>
      <c r="C8" s="19" t="str">
        <f>'i. Legal'!_ans3</f>
        <v>D</v>
      </c>
      <c r="D8" s="30" t="str">
        <f>IF(C8="-","",VLOOKUP(C8,'i. Legal'!_que3,2,FALSE))</f>
        <v>No – it is not necessary to indicate the cause of death on the death certificate or at any stage of the registration of death</v>
      </c>
      <c r="E8" s="76" t="str">
        <f>IF('i. Legal'!_com3="","",'i. Legal'!_com3)</f>
        <v>Both private and public doctors can certify the cause of death . Those Death occur outside the hospital , the community leader and registrar ( non professional ) can certify the cause of death.</v>
      </c>
    </row>
    <row r="9" spans="1:5" x14ac:dyDescent="0.2">
      <c r="A9" s="20" t="str">
        <f>'ii. Registration'!A1</f>
        <v>Registration infrastructure and resources</v>
      </c>
      <c r="B9" s="21"/>
      <c r="C9" s="34">
        <f>(COUNTIF($C10:$C12,"A")*3+COUNTIF($C10:$C12,"B")*2+COUNTIF($C10:$C12,"C")*1)</f>
        <v>7</v>
      </c>
      <c r="D9" s="31"/>
      <c r="E9" s="78"/>
    </row>
    <row r="10" spans="1:5" ht="30" customHeight="1" x14ac:dyDescent="0.2">
      <c r="A10" s="17">
        <f>A8+1</f>
        <v>4</v>
      </c>
      <c r="B10" s="18" t="s">
        <v>63</v>
      </c>
      <c r="C10" s="19" t="str">
        <f>'ii. Registration'!_ans1</f>
        <v>A</v>
      </c>
      <c r="D10" s="30" t="str">
        <f>IF(C10="-","",VLOOKUP(C10,'ii. Registration'!_que1,2,FALSE))</f>
        <v>Yes – the country has sufficient places where citizens can register births and deaths</v>
      </c>
      <c r="E10" s="76" t="str">
        <f>IF('ii. Registration'!_com1="","",'ii. Registration'!_com1)</f>
        <v>The registration units are mostly located in the districts and large villages . Still there are number of districts which have been not covered by Civil registration ( for example in Paktya , Paktika and khost provinces)</v>
      </c>
    </row>
    <row r="11" spans="1:5" ht="30" customHeight="1" x14ac:dyDescent="0.2">
      <c r="A11" s="17">
        <f>A10+1</f>
        <v>5</v>
      </c>
      <c r="B11" s="18" t="s">
        <v>38</v>
      </c>
      <c r="C11" s="19" t="str">
        <f>'ii. Registration'!_ans2</f>
        <v>B</v>
      </c>
      <c r="D11" s="30" t="str">
        <f>IF(C11="-","",VLOOKUP(C11,'ii. Registration'!_que2,2,FALSE))</f>
        <v>Supplies such as forms, paper and pens are generally available everywhere, but there are widespread shortages of telephones, photocopiers and computers</v>
      </c>
      <c r="E11" s="76" t="str">
        <f>IF('ii. Registration'!_com2="","",'ii. Registration'!_com2)</f>
        <v xml:space="preserve">Computers and phone are only available in center of provinces </v>
      </c>
    </row>
    <row r="12" spans="1:5" ht="30" customHeight="1" x14ac:dyDescent="0.2">
      <c r="A12" s="17">
        <f>A11+1</f>
        <v>6</v>
      </c>
      <c r="B12" s="18" t="s">
        <v>64</v>
      </c>
      <c r="C12" s="19" t="str">
        <f>'ii. Registration'!_ans3</f>
        <v>B</v>
      </c>
      <c r="D12" s="30" t="str">
        <f>IF(C12="-","",VLOOKUP(C12,'ii. Registration'!_que3,2,FALSE))</f>
        <v>All registrars receive some training but the training is insufficient, and skills and knowledge are largely acquired on the job</v>
      </c>
      <c r="E12" s="76" t="str">
        <f>IF('ii. Registration'!_com3="","",'ii. Registration'!_com3)</f>
        <v>There have been number of new and  refresher training for registrars ( both new employed and old) conducted . All form return to main office reviewed and recorded in the register book . All CR units are monitored regularly .</v>
      </c>
    </row>
    <row r="13" spans="1:5" x14ac:dyDescent="0.2">
      <c r="A13" s="20" t="str">
        <f>'iii. Organization'!A1</f>
        <v>Organization and functioning of the vital statistics system</v>
      </c>
      <c r="B13" s="21"/>
      <c r="C13" s="34">
        <f>(COUNTIF($C14:$C15,"A")*3+COUNTIF($C14:$C15,"B")*2+COUNTIF($C14:$C15,"C")*1)</f>
        <v>2</v>
      </c>
      <c r="D13" s="31"/>
      <c r="E13" s="78"/>
    </row>
    <row r="14" spans="1:5" ht="30" customHeight="1" x14ac:dyDescent="0.2">
      <c r="A14" s="17">
        <f>A12+1</f>
        <v>7</v>
      </c>
      <c r="B14" s="18" t="s">
        <v>39</v>
      </c>
      <c r="C14" s="19" t="str">
        <f>'iii. Organization'!_ans1</f>
        <v>C</v>
      </c>
      <c r="D14" s="30" t="str">
        <f>IF(C14="-","",VLOOKUP(C14,'iii. Organization'!_que1,2,FALSE))</f>
        <v>There is no interagency committee, which delays efforts to resolve problems and can lead to serious data quality issues and bottlenecks (e.g. in data transfer)</v>
      </c>
      <c r="E14" s="76" t="str">
        <f>IF('iii. Organization'!_com1="","",'iii. Organization'!_com1)</f>
        <v>Although the committee is present it does not meet frequently (IDSC) . As per the new presidential order, all relevant stakeholders are required to closely work on CR . However, the meetings are irregular and the attendants are frequently changes. No permanents  members participated . No MOU has been in place between Civil registration office, central statistics organization , ministry of public health and other relevant organization .</v>
      </c>
    </row>
    <row r="15" spans="1:5" ht="30" customHeight="1" x14ac:dyDescent="0.2">
      <c r="A15" s="17">
        <f>A14+1</f>
        <v>8</v>
      </c>
      <c r="B15" s="18" t="s">
        <v>84</v>
      </c>
      <c r="C15" s="19" t="str">
        <f>'iii. Organization'!_ans2</f>
        <v>C</v>
      </c>
      <c r="D15" s="30" t="str">
        <f>IF(C15="-","",VLOOKUP(C15,'iii. Organization'!_que2,2,FALSE))</f>
        <v>The vital statistics system can only generate births and deaths by sex and age for reporting regions and not for the whole country; cause of death data are obtained only from hospitals</v>
      </c>
      <c r="E15" s="76" t="str">
        <f>IF('iii. Organization'!_com2="","",'iii. Organization'!_com2)</f>
        <v xml:space="preserve">Due to quality and coverage issue , annual report of vital statistics is not published </v>
      </c>
    </row>
    <row r="16" spans="1:5" x14ac:dyDescent="0.2">
      <c r="A16" s="20" t="str">
        <f>'iv. Completeness'!A1</f>
        <v>Completeness of registration of births and death</v>
      </c>
      <c r="B16" s="21"/>
      <c r="C16" s="34">
        <f>(COUNTIF($C17:$C18,"A")*3+COUNTIF($C17:$C18,"B")*2+COUNTIF($C17:$C18,"C")*1)</f>
        <v>0</v>
      </c>
      <c r="D16" s="31"/>
      <c r="E16" s="78"/>
    </row>
    <row r="17" spans="1:5" ht="35.1" customHeight="1" x14ac:dyDescent="0.2">
      <c r="A17" s="17">
        <f>A15+1</f>
        <v>9</v>
      </c>
      <c r="B17" s="18" t="s">
        <v>82</v>
      </c>
      <c r="C17" s="19" t="str">
        <f>'iv. Completeness'!_ans1</f>
        <v>D</v>
      </c>
      <c r="D17" s="30" t="str">
        <f>IF(C17="-","",VLOOKUP(C17,'iv. Completeness'!_que1,2,FALSE))</f>
        <v>Either – a recent evaluation showed that less than 50% of all births were registered 
or – there has not been a recent evaluation of the completeness of birth registration</v>
      </c>
      <c r="E17" s="76" t="str">
        <f>IF('iv. Completeness'!_com1="","",'iv. Completeness'!_com1)</f>
        <v>UNICEf conducted evaluation of birth and death in 2011. To get addition in schools, it is mandatory to have National ID card not birth Certificate. Most of the birth registration take place in hospitals and maternity homes. Birth registration is possible through immunization campaigns, it was applied in recent campaigns, but there were a  lot of challenges and weaknesses</v>
      </c>
    </row>
    <row r="18" spans="1:5" ht="35.1" customHeight="1" x14ac:dyDescent="0.2">
      <c r="A18" s="17">
        <f>A17+1</f>
        <v>10</v>
      </c>
      <c r="B18" s="18" t="s">
        <v>83</v>
      </c>
      <c r="C18" s="19" t="str">
        <f>'iv. Completeness'!_ans2</f>
        <v>D</v>
      </c>
      <c r="D18" s="30" t="str">
        <f>IF(C18="-","",VLOOKUP(C18,'iv. Completeness'!_que2,2,FALSE))</f>
        <v>Either – a recent evaluation showed that less than 50% of all deaths were registered
or – there has not been a recent evaluation of the completeness of death registration</v>
      </c>
      <c r="E18" s="76" t="str">
        <f>IF('iv. Completeness'!_com2="","",'iv. Completeness'!_com2)</f>
        <v>There is no any evaluation which indicates the completeness of death registration in the country . Death certificate is not necessary for burying the death body.  For pension and heritage services , there is need for death certificate .</v>
      </c>
    </row>
    <row r="19" spans="1:5" x14ac:dyDescent="0.2">
      <c r="A19" s="20" t="str">
        <f>'v. Data storage'!A1</f>
        <v>Data storage and transmission</v>
      </c>
      <c r="B19" s="21"/>
      <c r="C19" s="34">
        <f>(COUNTIF($C20:$C21,"A")*3+COUNTIF($C20:$C21,"B")*2+COUNTIF($C20:$C21,"C")*1)</f>
        <v>1</v>
      </c>
      <c r="D19" s="32"/>
      <c r="E19" s="78"/>
    </row>
    <row r="20" spans="1:5" ht="30" customHeight="1" x14ac:dyDescent="0.2">
      <c r="A20" s="17">
        <v>11</v>
      </c>
      <c r="B20" s="18" t="s">
        <v>40</v>
      </c>
      <c r="C20" s="19" t="str">
        <f>'v. Data storage'!_ans1</f>
        <v>D</v>
      </c>
      <c r="D20" s="30" t="str">
        <f>IF(C20="-","",VLOOKUP(C20,'v. Data storage'!_que1,2,FALSE))</f>
        <v>Paper copies are used throughout the system to transfer birth and death records to a central storage facility</v>
      </c>
      <c r="E20" s="76" t="str">
        <f>IF('v. Data storage'!_com1="","",'v. Data storage'!_com1)</f>
        <v>all collected information are compiled monthly , but due to security and geographical reasons , most of them are not submitted in timely manner. The birth and death are recorded in three Civil Registration Book. No electronic transmission is used .</v>
      </c>
    </row>
    <row r="21" spans="1:5" ht="30" customHeight="1" x14ac:dyDescent="0.2">
      <c r="A21" s="17">
        <v>12</v>
      </c>
      <c r="B21" s="18" t="s">
        <v>41</v>
      </c>
      <c r="C21" s="19" t="str">
        <f>'v. Data storage'!_ans2</f>
        <v>C</v>
      </c>
      <c r="D21" s="30" t="str">
        <f>IF(C21="-","",VLOOKUP(C21,'v. Data storage'!_que2,2,FALSE))</f>
        <v>Although there is a schedule of reporting from local and regional offices, this is not strictly adhered to and there is currently little that the central office can do to ensure the timely transfer of data</v>
      </c>
      <c r="E21" s="76" t="str">
        <f>IF('v. Data storage'!_com2="","",'v. Data storage'!_com2)</f>
        <v>there is a specific procedure to transfer the birth and death registration forms from peripheral to provincial and central office . There is monthly schedule for transferring theses form to center. All these  documents are transported via government post system . All application for requesting for birth and death registration are accepted in the districts and provincial centers and also in capital of the country.</v>
      </c>
    </row>
    <row r="22" spans="1:5" ht="12" customHeight="1" x14ac:dyDescent="0.2">
      <c r="A22" s="20" t="str">
        <f>'vi. ICD-compliant'!A1</f>
        <v>ICD-compliant practices and certification within and outside hospitals</v>
      </c>
      <c r="B22" s="21"/>
      <c r="C22" s="34">
        <f>(COUNTIF($C23:$C24,"A")*3+COUNTIF($C23:$C24,"B")*2+COUNTIF($C23:$C24,"C")*1)</f>
        <v>0</v>
      </c>
      <c r="D22" s="31"/>
      <c r="E22" s="77"/>
    </row>
    <row r="23" spans="1:5" ht="30" customHeight="1" x14ac:dyDescent="0.2">
      <c r="A23" s="17">
        <v>13</v>
      </c>
      <c r="B23" s="18" t="s">
        <v>42</v>
      </c>
      <c r="C23" s="19" t="str">
        <f>'vi. ICD-compliant'!_ans1</f>
        <v>D</v>
      </c>
      <c r="D23" s="30" t="str">
        <f>IF(C23="-","",VLOOKUP(C23,'vi. ICD-compliant'!_que1,2,FALSE))</f>
        <v>No – the form is not used for certifying causes of death</v>
      </c>
      <c r="E23" s="76" t="str">
        <f>IF('vi. ICD-compliant'!_com1="","",'vi. ICD-compliant'!_com1)</f>
        <v>Thirty years back, cause of death were reported based on ICD to MOPH, about 30 people worked specifically on this issues. However, now ICD is not used routinely. We only used ICD 10 to identify the cause of death in Afghanistan Mortality Survey 2010.</v>
      </c>
    </row>
    <row r="24" spans="1:5" ht="30" customHeight="1" x14ac:dyDescent="0.2">
      <c r="A24" s="17">
        <v>14</v>
      </c>
      <c r="B24" s="18" t="s">
        <v>43</v>
      </c>
      <c r="C24" s="19" t="str">
        <f>'vi. ICD-compliant'!_ans2</f>
        <v>D</v>
      </c>
      <c r="D24" s="30" t="str">
        <f>IF(C24="-","",VLOOKUP(C24,'vi. ICD-compliant'!_que2,2,FALSE))</f>
        <v>Verbal autopsy is not routinely used to determine cause of death in cases where the death is not certified by a physician</v>
      </c>
      <c r="E24" s="76" t="str">
        <f>IF('vi. ICD-compliant'!_com2="","",'vi. ICD-compliant'!_com2)</f>
        <v xml:space="preserve"> N/A</v>
      </c>
    </row>
    <row r="25" spans="1:5" x14ac:dyDescent="0.2">
      <c r="A25" s="20" t="s">
        <v>35</v>
      </c>
      <c r="B25" s="21"/>
      <c r="C25" s="34">
        <f>(COUNTIF($C26:$C27,"A")*3+COUNTIF($C26:$C27,"B")*2+COUNTIF($C26:$C27,"C")*1)</f>
        <v>0</v>
      </c>
      <c r="D25" s="31"/>
      <c r="E25" s="78"/>
    </row>
    <row r="26" spans="1:5" ht="30" customHeight="1" x14ac:dyDescent="0.2">
      <c r="A26" s="17">
        <v>15</v>
      </c>
      <c r="B26" s="18" t="s">
        <v>81</v>
      </c>
      <c r="C26" s="19" t="str">
        <f>'vii. Practices'!_ans1</f>
        <v>D</v>
      </c>
      <c r="D26" s="30" t="str">
        <f>IF(C26="-","",VLOOKUP(C26,'vii. Practices'!_que1,2,FALSE))</f>
        <v>No training or on-the-job instructions in the ICD and death certification is given to doctors</v>
      </c>
      <c r="E26" s="76" t="str">
        <f>IF('vii. Practices'!_com1="","",'vii. Practices'!_com1)</f>
        <v>None</v>
      </c>
    </row>
    <row r="27" spans="1:5" ht="30" customHeight="1" x14ac:dyDescent="0.2">
      <c r="A27" s="17">
        <v>16</v>
      </c>
      <c r="B27" s="18" t="s">
        <v>44</v>
      </c>
      <c r="C27" s="19" t="str">
        <f>'vii. Practices'!_ans2</f>
        <v>D</v>
      </c>
      <c r="D27" s="30" t="str">
        <f>IF(C27="-","",VLOOKUP(C27,'vii. Practices'!_que2,2,FALSE))</f>
        <v>40% or more</v>
      </c>
      <c r="E27" s="76" t="str">
        <f>IF('vii. Practices'!_com2="","",'vii. Practices'!_com2)</f>
        <v xml:space="preserve">Not used at all </v>
      </c>
    </row>
    <row r="28" spans="1:5" x14ac:dyDescent="0.2">
      <c r="A28" s="20" t="s">
        <v>45</v>
      </c>
      <c r="B28" s="21"/>
      <c r="C28" s="34">
        <f>(COUNTIF($C29,"A")*3+COUNTIF($C29,"B")*2+COUNTIF($C29:$C30,"C")*1)</f>
        <v>0</v>
      </c>
      <c r="D28" s="31"/>
      <c r="E28" s="77"/>
    </row>
    <row r="29" spans="1:5" ht="30" customHeight="1" x14ac:dyDescent="0.2">
      <c r="A29" s="17">
        <v>17</v>
      </c>
      <c r="B29" s="18" t="s">
        <v>79</v>
      </c>
      <c r="C29" s="19" t="str">
        <f>'vii. Practices'!_ans3</f>
        <v>D</v>
      </c>
      <c r="D29" s="30" t="str">
        <f>IF(C29="-","",VLOOKUP(C29,'vii. Practices'!_que3,2,FALSE))</f>
        <v>No – the ICD is not used</v>
      </c>
      <c r="E29" s="76" t="str">
        <f>IF('vii. Practices'!_com3="","",'vii. Practices'!_com3)</f>
        <v xml:space="preserve">ICD is not used </v>
      </c>
    </row>
    <row r="30" spans="1:5" x14ac:dyDescent="0.2">
      <c r="A30" s="20" t="str">
        <f>'viii. Coding'!A1</f>
        <v>Coder qualification and training, and quality of coding</v>
      </c>
      <c r="B30" s="21"/>
      <c r="C30" s="34">
        <f>(COUNTIF($C31,"A")*3+COUNTIF($C31,"B")*2+COUNTIF($C31:$C32,"C")*1)</f>
        <v>0</v>
      </c>
      <c r="D30" s="31"/>
      <c r="E30" s="77"/>
    </row>
    <row r="31" spans="1:5" ht="30" customHeight="1" x14ac:dyDescent="0.2">
      <c r="A31" s="17">
        <v>18</v>
      </c>
      <c r="B31" s="18" t="s">
        <v>80</v>
      </c>
      <c r="C31" s="19" t="str">
        <f>'viii. Coding'!_ans1</f>
        <v>D</v>
      </c>
      <c r="D31" s="30" t="str">
        <f>IF(C31="-","",VLOOKUP(C31,'viii. Coding'!_que1,2,FALSE))</f>
        <v>New coders are provided with minimal instructions from other coders and receive incomplete ICD materials</v>
      </c>
      <c r="E31" s="76" t="str">
        <f>IF('viii. Coding'!_com1="","",'viii. Coding'!_com1)</f>
        <v xml:space="preserve">ICD is not used routinely </v>
      </c>
    </row>
    <row r="32" spans="1:5" ht="30" customHeight="1" x14ac:dyDescent="0.2">
      <c r="A32" s="17">
        <v>19</v>
      </c>
      <c r="B32" s="18" t="s">
        <v>47</v>
      </c>
      <c r="C32" s="19" t="str">
        <f>'viii. Coding'!_ans2</f>
        <v>D</v>
      </c>
      <c r="D32" s="30" t="str">
        <f>IF(C32="-","",VLOOKUP(C32,'viii. Coding'!_que2,2,FALSE))</f>
        <v>No procedures exist and no evaluations of the quality of coding have been carried out</v>
      </c>
      <c r="E32" s="76" t="str">
        <f>IF('viii. Coding'!_com2="","",'viii. Coding'!_com2)</f>
        <v xml:space="preserve">ICD is not used routinely </v>
      </c>
    </row>
    <row r="33" spans="1:5" x14ac:dyDescent="0.2">
      <c r="A33" s="20" t="s">
        <v>183</v>
      </c>
      <c r="B33" s="21"/>
      <c r="C33" s="34">
        <f>(COUNTIF($C34,"A")*3+COUNTIF($C34,"B")*2+COUNTIF($C34:$C35,"C")*1)</f>
        <v>0</v>
      </c>
      <c r="D33" s="32"/>
      <c r="E33" s="77"/>
    </row>
    <row r="34" spans="1:5" ht="30" customHeight="1" x14ac:dyDescent="0.2">
      <c r="A34" s="17">
        <v>20</v>
      </c>
      <c r="B34" s="18" t="s">
        <v>77</v>
      </c>
      <c r="C34" s="19" t="str">
        <f>'ix. Data quality'!_ans1</f>
        <v>D</v>
      </c>
      <c r="D34" s="30" t="str">
        <f>IF(C34="-","",VLOOKUP(C34,'ix. Data quality'!_que1,2,FALSE))</f>
        <v>No specific checks are routinely carried out for data quality and plausibility of birth and death statistics</v>
      </c>
      <c r="E34" s="76" t="str">
        <f>IF('ix. Data quality'!_com1="","",'ix. Data quality'!_com1)</f>
        <v/>
      </c>
    </row>
    <row r="35" spans="1:5" ht="30" customHeight="1" x14ac:dyDescent="0.2">
      <c r="A35" s="17">
        <v>21</v>
      </c>
      <c r="B35" s="18" t="s">
        <v>78</v>
      </c>
      <c r="C35" s="19" t="str">
        <f>'ix. Data quality'!_ans2</f>
        <v>D</v>
      </c>
      <c r="D35" s="30" t="str">
        <f>IF(C35="-","",VLOOKUP(C35,'ix. Data quality'!_que2,2,FALSE))</f>
        <v>There are no consistency and plausibility checks routinely carried out on data for cause of death</v>
      </c>
      <c r="E35" s="76" t="str">
        <f>IF('ix. Data quality'!_com2="","",'ix. Data quality'!_com2)</f>
        <v xml:space="preserve"> </v>
      </c>
    </row>
    <row r="36" spans="1:5" x14ac:dyDescent="0.2">
      <c r="A36" s="20" t="s">
        <v>184</v>
      </c>
      <c r="B36" s="21"/>
      <c r="C36" s="34">
        <f>(COUNTIF($C37:$C40,"A")*3+COUNTIF($C37:$C40,"B")*2+COUNTIF($C37:$C40,"C")*1)</f>
        <v>0</v>
      </c>
      <c r="D36" s="31"/>
      <c r="E36" s="77"/>
    </row>
    <row r="37" spans="1:5" ht="30" customHeight="1" x14ac:dyDescent="0.2">
      <c r="A37" s="17">
        <v>22</v>
      </c>
      <c r="B37" s="18" t="s">
        <v>209</v>
      </c>
      <c r="C37" s="19" t="str">
        <f>'x. Data access'!_ans1</f>
        <v>D</v>
      </c>
      <c r="D37" s="30" t="str">
        <f>IF(C37="-","",VLOOKUP(C37,'x. Data access'!_que1,2,FALSE))</f>
        <v>No annual statistics on birth are published</v>
      </c>
      <c r="E37" s="76" t="str">
        <f>IF('x. Data access'!_com1="","",'x. Data access'!_com1)</f>
        <v>No vital statistics are published annually ( quality and coverage issues)</v>
      </c>
    </row>
    <row r="38" spans="1:5" ht="30" customHeight="1" x14ac:dyDescent="0.2">
      <c r="A38" s="17">
        <v>23</v>
      </c>
      <c r="B38" s="18" t="s">
        <v>210</v>
      </c>
      <c r="C38" s="19" t="str">
        <f>'x. Data access'!_ans2</f>
        <v>D</v>
      </c>
      <c r="D38" s="30" t="str">
        <f>IF(C38="-","",VLOOKUP(C38,'x. Data access'!_que2,2,FALSE))</f>
        <v>No annual statistics on death are published</v>
      </c>
      <c r="E38" s="76" t="str">
        <f>IF('x. Data access'!_com2="","",'x. Data access'!_com2)</f>
        <v/>
      </c>
    </row>
    <row r="39" spans="1:5" ht="30" customHeight="1" x14ac:dyDescent="0.2">
      <c r="A39" s="17">
        <v>24</v>
      </c>
      <c r="B39" s="18" t="s">
        <v>76</v>
      </c>
      <c r="C39" s="19" t="str">
        <f>'x. Data access'!_ans3</f>
        <v>D</v>
      </c>
      <c r="D39" s="30" t="str">
        <f>IF(C39="-","",VLOOKUP(C39,'x. Data access'!_que3,2,FALSE))</f>
        <v>5 years or more</v>
      </c>
      <c r="E39" s="76" t="str">
        <f>IF('x. Data access'!_com3="","",'x. Data access'!_com3)</f>
        <v/>
      </c>
    </row>
    <row r="40" spans="1:5" ht="38.25" customHeight="1" x14ac:dyDescent="0.2">
      <c r="A40" s="17">
        <v>25</v>
      </c>
      <c r="B40" s="18" t="s">
        <v>75</v>
      </c>
      <c r="C40" s="19" t="str">
        <f>'x. Data access'!_ans4</f>
        <v>D</v>
      </c>
      <c r="D40" s="30" t="str">
        <f>IF(C40="-","",VLOOKUP(C40,'x. Data access'!_que4,2,FALSE))</f>
        <v>Data from the civil registration and vital statistics systems are not routinely used for policy and programme purposes</v>
      </c>
      <c r="E40" s="76" t="str">
        <f>IF('x. Data access'!_com4="","",'x. Data access'!_com4)</f>
        <v/>
      </c>
    </row>
    <row r="41" spans="1:5" x14ac:dyDescent="0.2">
      <c r="A41" s="24"/>
      <c r="B41" s="24"/>
      <c r="C41" s="24"/>
      <c r="D41" s="24"/>
      <c r="E41" s="24"/>
    </row>
    <row r="42" spans="1:5" ht="59.25" customHeight="1" x14ac:dyDescent="0.2">
      <c r="A42" s="6"/>
      <c r="B42" s="35" t="s">
        <v>50</v>
      </c>
      <c r="C42" s="36">
        <f>(COUNTIF($C$6:$C$40,"A")*3+COUNTIF($C$6:$C$40,"B")*2+COUNTIF($C$6:$C$40,"C")*1)/75</f>
        <v>0.17333333333333334</v>
      </c>
      <c r="D42" s="79" t="str">
        <f>IF(C42="","",IF(C42&lt;'General info'!E25,'General info'!F25,IF(C42&lt;='General info'!E26,'General info'!F26,IF(C42&lt;='General info'!E27,'General info'!F27,'General info'!F28))))</f>
        <v>System requires substantial improvement in all areas</v>
      </c>
      <c r="E42" s="6"/>
    </row>
    <row r="48" spans="1:5" x14ac:dyDescent="0.2">
      <c r="B48" s="65" t="s">
        <v>189</v>
      </c>
    </row>
  </sheetData>
  <sheetProtection password="CC88" sheet="1" objects="1" scenarios="1"/>
  <mergeCells count="1">
    <mergeCell ref="A4:B4"/>
  </mergeCells>
  <phoneticPr fontId="20" type="noConversion"/>
  <hyperlinks>
    <hyperlink ref="B48" location="Menu!A1" display="Return to Menu"/>
  </hyperlinks>
  <printOptions horizontalCentered="1"/>
  <pageMargins left="0.39370078740157483" right="0.39370078740157483" top="0.39370078740157483" bottom="0.39370078740157483" header="0.51181102362204722" footer="0.51181102362204722"/>
  <pageSetup paperSize="9" scale="5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57"/>
    <pageSetUpPr fitToPage="1"/>
  </sheetPr>
  <dimension ref="A1:D25"/>
  <sheetViews>
    <sheetView topLeftCell="B1" zoomScale="75" workbookViewId="0">
      <selection activeCell="Y13" sqref="Y13"/>
    </sheetView>
  </sheetViews>
  <sheetFormatPr defaultColWidth="9.140625" defaultRowHeight="12.75" x14ac:dyDescent="0.2"/>
  <cols>
    <col min="1" max="1" width="54.28515625" style="1" customWidth="1"/>
    <col min="2" max="2" width="7" style="1" bestFit="1" customWidth="1"/>
    <col min="3" max="3" width="9.140625" style="55"/>
    <col min="4" max="16384" width="9.140625" style="1"/>
  </cols>
  <sheetData>
    <row r="1" spans="1:4" ht="23.25" x14ac:dyDescent="0.35">
      <c r="A1" s="54" t="s">
        <v>212</v>
      </c>
    </row>
    <row r="2" spans="1:4" ht="23.25" x14ac:dyDescent="0.35">
      <c r="A2" s="54" t="str">
        <f>Summary!A2</f>
        <v>Afghanistan: Completed on 23 December 2012</v>
      </c>
    </row>
    <row r="3" spans="1:4" ht="21" x14ac:dyDescent="0.35">
      <c r="A3" s="57"/>
    </row>
    <row r="4" spans="1:4" ht="21" x14ac:dyDescent="0.35">
      <c r="A4" s="57"/>
    </row>
    <row r="5" spans="1:4" ht="18.75" x14ac:dyDescent="0.3">
      <c r="A5" s="16"/>
    </row>
    <row r="6" spans="1:4" x14ac:dyDescent="0.2">
      <c r="A6" s="70" t="s">
        <v>185</v>
      </c>
      <c r="B6" s="70" t="s">
        <v>65</v>
      </c>
    </row>
    <row r="7" spans="1:4" ht="18" customHeight="1" x14ac:dyDescent="0.2">
      <c r="A7" s="37" t="str">
        <f>Menu!C9</f>
        <v>Legal framework for civil registration and vital statistics</v>
      </c>
      <c r="B7" s="56">
        <f>Summary!C5/9</f>
        <v>0.33333333333333331</v>
      </c>
      <c r="C7" s="55">
        <f>B7*100</f>
        <v>33.333333333333329</v>
      </c>
      <c r="D7" s="69" t="s">
        <v>176</v>
      </c>
    </row>
    <row r="8" spans="1:4" ht="18" customHeight="1" x14ac:dyDescent="0.2">
      <c r="A8" s="37" t="str">
        <f>Menu!C10</f>
        <v>Registration infrastructure and resources</v>
      </c>
      <c r="B8" s="56">
        <f>Summary!C9/9</f>
        <v>0.77777777777777779</v>
      </c>
      <c r="C8" s="55">
        <f t="shared" ref="C8:C18" si="0">B8*100</f>
        <v>77.777777777777786</v>
      </c>
      <c r="D8" s="69" t="s">
        <v>177</v>
      </c>
    </row>
    <row r="9" spans="1:4" ht="18" customHeight="1" x14ac:dyDescent="0.2">
      <c r="A9" s="37" t="str">
        <f>Menu!C11</f>
        <v>Organization and functioning of the vital statistics system</v>
      </c>
      <c r="B9" s="56">
        <f>Summary!C13/6</f>
        <v>0.33333333333333331</v>
      </c>
      <c r="C9" s="55">
        <f t="shared" si="0"/>
        <v>33.333333333333329</v>
      </c>
      <c r="D9" s="69" t="s">
        <v>178</v>
      </c>
    </row>
    <row r="10" spans="1:4" ht="18" customHeight="1" x14ac:dyDescent="0.2">
      <c r="A10" s="37" t="str">
        <f>Menu!C12</f>
        <v>Completeness of registration of births and death</v>
      </c>
      <c r="B10" s="56">
        <f>Summary!C16/6</f>
        <v>0</v>
      </c>
      <c r="C10" s="55">
        <f t="shared" si="0"/>
        <v>0</v>
      </c>
      <c r="D10" s="69" t="s">
        <v>179</v>
      </c>
    </row>
    <row r="11" spans="1:4" ht="18" customHeight="1" x14ac:dyDescent="0.2">
      <c r="A11" s="37" t="str">
        <f>Menu!C13</f>
        <v>Data storage and transmission</v>
      </c>
      <c r="B11" s="56">
        <f>Summary!C19/6</f>
        <v>0.16666666666666666</v>
      </c>
      <c r="C11" s="55">
        <f t="shared" si="0"/>
        <v>16.666666666666664</v>
      </c>
      <c r="D11" s="69" t="s">
        <v>33</v>
      </c>
    </row>
    <row r="12" spans="1:4" ht="18" customHeight="1" x14ac:dyDescent="0.2">
      <c r="A12" s="37" t="str">
        <f>Menu!C14</f>
        <v>ICD-compliant practices and certification within and outside hospitals</v>
      </c>
      <c r="B12" s="56">
        <f>Summary!C22/6</f>
        <v>0</v>
      </c>
      <c r="C12" s="55">
        <f t="shared" si="0"/>
        <v>0</v>
      </c>
      <c r="D12" s="69" t="s">
        <v>180</v>
      </c>
    </row>
    <row r="13" spans="1:4" ht="18" customHeight="1" x14ac:dyDescent="0.2">
      <c r="A13" s="37" t="str">
        <f>Menu!C15</f>
        <v>Practices affecting the quality of cause-of-death data</v>
      </c>
      <c r="B13" s="56">
        <f>Summary!C25/6</f>
        <v>0</v>
      </c>
      <c r="C13" s="55">
        <f t="shared" si="0"/>
        <v>0</v>
      </c>
      <c r="D13" s="69" t="s">
        <v>182</v>
      </c>
    </row>
    <row r="14" spans="1:4" ht="18" customHeight="1" x14ac:dyDescent="0.2">
      <c r="A14" s="37" t="str">
        <f>Menu!C16</f>
        <v>ICD coding practices</v>
      </c>
      <c r="B14" s="56">
        <f>Summary!C28/3</f>
        <v>0</v>
      </c>
      <c r="C14" s="55">
        <f t="shared" si="0"/>
        <v>0</v>
      </c>
      <c r="D14" s="69" t="s">
        <v>45</v>
      </c>
    </row>
    <row r="15" spans="1:4" ht="18" customHeight="1" x14ac:dyDescent="0.2">
      <c r="A15" s="37" t="str">
        <f>Menu!C17</f>
        <v>Coder qualification and training, and quality of coding</v>
      </c>
      <c r="B15" s="56">
        <f>Summary!C30/6</f>
        <v>0</v>
      </c>
      <c r="C15" s="55">
        <f t="shared" si="0"/>
        <v>0</v>
      </c>
      <c r="D15" s="69" t="s">
        <v>181</v>
      </c>
    </row>
    <row r="16" spans="1:4" ht="18" customHeight="1" x14ac:dyDescent="0.2">
      <c r="A16" s="37" t="str">
        <f>Menu!C18</f>
        <v>Data quality and plausibility checks</v>
      </c>
      <c r="B16" s="56">
        <f>Summary!C33/6</f>
        <v>0</v>
      </c>
      <c r="C16" s="55">
        <f t="shared" si="0"/>
        <v>0</v>
      </c>
      <c r="D16" s="69" t="s">
        <v>48</v>
      </c>
    </row>
    <row r="17" spans="1:4" ht="18" customHeight="1" x14ac:dyDescent="0.2">
      <c r="A17" s="37" t="str">
        <f>Menu!C19</f>
        <v>Data access, dissemination and use</v>
      </c>
      <c r="B17" s="56">
        <f>Summary!C36/12</f>
        <v>0</v>
      </c>
      <c r="C17" s="55">
        <f t="shared" si="0"/>
        <v>0</v>
      </c>
      <c r="D17" s="69" t="s">
        <v>49</v>
      </c>
    </row>
    <row r="18" spans="1:4" ht="15.75" x14ac:dyDescent="0.25">
      <c r="A18" s="33" t="s">
        <v>50</v>
      </c>
      <c r="B18" s="25">
        <f>Summary!C42</f>
        <v>0.17333333333333334</v>
      </c>
      <c r="C18" s="55">
        <f t="shared" si="0"/>
        <v>17.333333333333336</v>
      </c>
      <c r="D18" s="42" t="s">
        <v>50</v>
      </c>
    </row>
    <row r="25" spans="1:4" x14ac:dyDescent="0.2">
      <c r="A25" s="65" t="s">
        <v>189</v>
      </c>
    </row>
  </sheetData>
  <sheetProtection password="CC88" sheet="1" objects="1" scenarios="1"/>
  <phoneticPr fontId="20" type="noConversion"/>
  <hyperlinks>
    <hyperlink ref="A25" location="Menu!A1" display="Return to Menu"/>
  </hyperlinks>
  <printOptions horizontalCentered="1" verticalCentered="1"/>
  <pageMargins left="0.39370078740157483" right="0.39370078740157483" top="0.39370078740157483" bottom="0.39370078740157483" header="0.51181102362204722" footer="0.51181102362204722"/>
  <pageSetup paperSize="9" scale="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0"/>
  </sheetPr>
  <dimension ref="A1:S36"/>
  <sheetViews>
    <sheetView showGridLines="0" zoomScale="90" workbookViewId="0">
      <selection activeCell="T1" sqref="T1"/>
    </sheetView>
  </sheetViews>
  <sheetFormatPr defaultRowHeight="12.75" x14ac:dyDescent="0.2"/>
  <cols>
    <col min="16" max="16" width="7.5703125" customWidth="1"/>
    <col min="17" max="17" width="5.42578125" customWidth="1"/>
    <col min="18" max="18" width="13.140625" customWidth="1"/>
    <col min="19" max="19" width="8.140625" customWidth="1"/>
  </cols>
  <sheetData>
    <row r="1" spans="1:17" ht="21" x14ac:dyDescent="0.35">
      <c r="A1" s="88" t="s">
        <v>223</v>
      </c>
    </row>
    <row r="2" spans="1:17" ht="39.75" customHeight="1" x14ac:dyDescent="0.35">
      <c r="A2" s="88"/>
      <c r="B2" s="131" t="s">
        <v>224</v>
      </c>
      <c r="C2" s="131"/>
      <c r="D2" s="131"/>
      <c r="E2" s="131"/>
      <c r="F2" s="131"/>
      <c r="G2" s="131"/>
      <c r="H2" s="131"/>
      <c r="I2" s="131"/>
      <c r="J2" s="131"/>
      <c r="K2" s="131"/>
      <c r="L2" s="131"/>
      <c r="M2" s="131"/>
      <c r="N2" s="131"/>
      <c r="O2" s="131"/>
      <c r="P2" s="131"/>
      <c r="Q2" s="131"/>
    </row>
    <row r="4" spans="1:17" ht="384.75" customHeight="1" x14ac:dyDescent="0.2">
      <c r="A4" s="130" t="s">
        <v>243</v>
      </c>
      <c r="B4" s="130"/>
      <c r="C4" s="130"/>
      <c r="D4" s="130"/>
      <c r="E4" s="130"/>
      <c r="F4" s="130"/>
      <c r="G4" s="130"/>
      <c r="H4" s="130"/>
      <c r="I4" s="130"/>
      <c r="J4" s="130"/>
      <c r="K4" s="130"/>
      <c r="L4" s="130"/>
      <c r="M4" s="130"/>
      <c r="N4" s="130"/>
      <c r="O4" s="130"/>
      <c r="P4" s="130"/>
      <c r="Q4" s="130"/>
    </row>
    <row r="5" spans="1:17" ht="35.25" customHeight="1" x14ac:dyDescent="0.25">
      <c r="A5" s="99" t="s">
        <v>0</v>
      </c>
    </row>
    <row r="6" spans="1:17" ht="22.5" customHeight="1" x14ac:dyDescent="0.2"/>
    <row r="26" spans="1:19" ht="41.25" customHeight="1" x14ac:dyDescent="0.25">
      <c r="A26" s="134" t="s">
        <v>227</v>
      </c>
      <c r="B26" s="134"/>
      <c r="C26" s="134"/>
      <c r="D26" s="134"/>
      <c r="E26" s="134"/>
      <c r="F26" s="134"/>
      <c r="G26" s="134"/>
      <c r="H26" s="134"/>
      <c r="I26" s="134"/>
      <c r="J26" s="134"/>
      <c r="K26" s="134"/>
      <c r="L26" s="134"/>
      <c r="M26" s="134"/>
      <c r="N26" s="134"/>
      <c r="O26" s="134"/>
      <c r="P26" s="134"/>
    </row>
    <row r="27" spans="1:19" ht="29.25" customHeight="1" x14ac:dyDescent="0.25">
      <c r="A27" s="110" t="s">
        <v>228</v>
      </c>
      <c r="B27" s="110"/>
    </row>
    <row r="28" spans="1:19" ht="16.5" thickBot="1" x14ac:dyDescent="0.3">
      <c r="A28" s="110"/>
      <c r="B28" s="110"/>
    </row>
    <row r="29" spans="1:19" ht="16.5" thickBot="1" x14ac:dyDescent="0.3">
      <c r="A29" s="110"/>
      <c r="B29" s="123" t="s">
        <v>226</v>
      </c>
      <c r="C29" s="111"/>
      <c r="D29" s="111"/>
      <c r="E29" s="111"/>
      <c r="F29" s="111"/>
      <c r="G29" s="111"/>
      <c r="H29" s="111"/>
      <c r="I29" s="111"/>
      <c r="J29" s="111"/>
      <c r="K29" s="111"/>
      <c r="L29" s="111"/>
      <c r="M29" s="111"/>
      <c r="N29" s="111"/>
      <c r="O29" s="111"/>
      <c r="P29" s="112"/>
      <c r="Q29" s="1"/>
      <c r="R29" s="1"/>
      <c r="S29" s="1"/>
    </row>
    <row r="30" spans="1:19" x14ac:dyDescent="0.2">
      <c r="B30" s="113"/>
      <c r="C30" s="114"/>
      <c r="D30" s="114"/>
      <c r="E30" s="114"/>
      <c r="F30" s="114"/>
      <c r="G30" s="114"/>
      <c r="H30" s="114"/>
      <c r="I30" s="114"/>
      <c r="J30" s="114"/>
      <c r="K30" s="114"/>
      <c r="L30" s="114"/>
      <c r="M30" s="114"/>
      <c r="N30" s="114"/>
      <c r="O30" s="114"/>
      <c r="P30" s="115"/>
      <c r="Q30" s="1"/>
      <c r="R30" s="1"/>
      <c r="S30" s="1"/>
    </row>
    <row r="31" spans="1:19" ht="15.75" x14ac:dyDescent="0.25">
      <c r="B31" s="121" t="s">
        <v>229</v>
      </c>
      <c r="C31" s="122"/>
      <c r="D31" s="122" t="s">
        <v>230</v>
      </c>
      <c r="E31" s="122"/>
      <c r="F31" s="122"/>
      <c r="G31" s="122" t="s">
        <v>231</v>
      </c>
      <c r="H31" s="122"/>
      <c r="I31" s="116"/>
      <c r="J31" s="116"/>
      <c r="K31" s="116"/>
      <c r="L31" s="116"/>
      <c r="M31" s="116"/>
      <c r="N31" s="116"/>
      <c r="O31" s="116"/>
      <c r="P31" s="117"/>
      <c r="Q31" s="1"/>
      <c r="R31" s="1"/>
      <c r="S31" s="1"/>
    </row>
    <row r="32" spans="1:19" ht="19.5" customHeight="1" x14ac:dyDescent="0.2">
      <c r="B32" s="118" t="s">
        <v>232</v>
      </c>
      <c r="C32" s="119"/>
      <c r="D32" s="119" t="s">
        <v>233</v>
      </c>
      <c r="E32" s="119"/>
      <c r="F32" s="119"/>
      <c r="G32" s="119" t="s">
        <v>67</v>
      </c>
      <c r="H32" s="119"/>
      <c r="I32" s="119"/>
      <c r="J32" s="119"/>
      <c r="K32" s="119"/>
      <c r="L32" s="119"/>
      <c r="M32" s="119"/>
      <c r="N32" s="119"/>
      <c r="O32" s="119"/>
      <c r="P32" s="120"/>
      <c r="Q32" s="1"/>
      <c r="R32" s="1"/>
      <c r="S32" s="1"/>
    </row>
    <row r="33" spans="2:19" ht="19.5" customHeight="1" x14ac:dyDescent="0.2">
      <c r="B33" s="118" t="s">
        <v>234</v>
      </c>
      <c r="C33" s="119"/>
      <c r="D33" s="119" t="s">
        <v>235</v>
      </c>
      <c r="E33" s="119"/>
      <c r="F33" s="119"/>
      <c r="G33" s="119" t="s">
        <v>236</v>
      </c>
      <c r="H33" s="119"/>
      <c r="I33" s="119"/>
      <c r="J33" s="119"/>
      <c r="K33" s="119"/>
      <c r="L33" s="119"/>
      <c r="M33" s="119"/>
      <c r="N33" s="119"/>
      <c r="O33" s="119"/>
      <c r="P33" s="120"/>
      <c r="Q33" s="1"/>
      <c r="R33" s="1"/>
      <c r="S33" s="1"/>
    </row>
    <row r="34" spans="2:19" ht="26.25" customHeight="1" x14ac:dyDescent="0.2">
      <c r="B34" s="118" t="s">
        <v>237</v>
      </c>
      <c r="C34" s="119"/>
      <c r="D34" s="119" t="s">
        <v>238</v>
      </c>
      <c r="E34" s="119"/>
      <c r="F34" s="119"/>
      <c r="G34" s="132" t="s">
        <v>242</v>
      </c>
      <c r="H34" s="132"/>
      <c r="I34" s="132"/>
      <c r="J34" s="132"/>
      <c r="K34" s="132"/>
      <c r="L34" s="132"/>
      <c r="M34" s="132"/>
      <c r="N34" s="132"/>
      <c r="O34" s="132"/>
      <c r="P34" s="133"/>
      <c r="Q34" s="4"/>
      <c r="R34" s="4"/>
      <c r="S34" s="4"/>
    </row>
    <row r="35" spans="2:19" ht="19.5" customHeight="1" x14ac:dyDescent="0.2">
      <c r="B35" s="113" t="s">
        <v>239</v>
      </c>
      <c r="C35" s="114"/>
      <c r="D35" s="114" t="s">
        <v>240</v>
      </c>
      <c r="E35" s="114"/>
      <c r="F35" s="114"/>
      <c r="G35" s="114" t="s">
        <v>241</v>
      </c>
      <c r="H35" s="114"/>
      <c r="I35" s="114"/>
      <c r="J35" s="114"/>
      <c r="K35" s="114"/>
      <c r="L35" s="114"/>
      <c r="M35" s="114"/>
      <c r="N35" s="114"/>
      <c r="O35" s="114"/>
      <c r="P35" s="115"/>
      <c r="Q35" s="1"/>
      <c r="R35" s="1"/>
      <c r="S35" s="1"/>
    </row>
    <row r="36" spans="2:19" ht="5.25" customHeight="1" thickBot="1" x14ac:dyDescent="0.25">
      <c r="B36" s="107"/>
      <c r="C36" s="108"/>
      <c r="D36" s="108"/>
      <c r="E36" s="108"/>
      <c r="F36" s="108"/>
      <c r="G36" s="108"/>
      <c r="H36" s="108"/>
      <c r="I36" s="108"/>
      <c r="J36" s="108"/>
      <c r="K36" s="108"/>
      <c r="L36" s="108"/>
      <c r="M36" s="108"/>
      <c r="N36" s="108"/>
      <c r="O36" s="108"/>
      <c r="P36" s="109"/>
    </row>
  </sheetData>
  <sheetProtection password="CC88" sheet="1" objects="1" scenarios="1"/>
  <mergeCells count="4">
    <mergeCell ref="A4:Q4"/>
    <mergeCell ref="B2:Q2"/>
    <mergeCell ref="G34:P34"/>
    <mergeCell ref="A26:P26"/>
  </mergeCells>
  <phoneticPr fontId="20" type="noConversion"/>
  <pageMargins left="0.75" right="0.75" top="1" bottom="1" header="0.5" footer="0.5"/>
  <pageSetup paperSize="9" scale="80" orientation="landscape" r:id="rId1"/>
  <headerFooter alignWithMargins="0"/>
  <rowBreaks count="1" manualBreakCount="1">
    <brk id="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pageSetUpPr fitToPage="1"/>
  </sheetPr>
  <dimension ref="A4:C41"/>
  <sheetViews>
    <sheetView showGridLines="0" workbookViewId="0">
      <selection activeCell="E32" sqref="E32"/>
    </sheetView>
  </sheetViews>
  <sheetFormatPr defaultColWidth="9.140625" defaultRowHeight="12.75" x14ac:dyDescent="0.2"/>
  <cols>
    <col min="1" max="1" width="21.7109375" style="68" customWidth="1"/>
    <col min="2" max="2" width="18.85546875" style="1" customWidth="1"/>
    <col min="3" max="16384" width="9.140625" style="1"/>
  </cols>
  <sheetData>
    <row r="4" spans="1:3" x14ac:dyDescent="0.2">
      <c r="A4" s="135" t="s">
        <v>211</v>
      </c>
    </row>
    <row r="5" spans="1:3" x14ac:dyDescent="0.2">
      <c r="A5" s="136"/>
    </row>
    <row r="6" spans="1:3" x14ac:dyDescent="0.2">
      <c r="A6" s="136"/>
    </row>
    <row r="7" spans="1:3" x14ac:dyDescent="0.2">
      <c r="A7" s="72"/>
    </row>
    <row r="8" spans="1:3" x14ac:dyDescent="0.2">
      <c r="C8" s="59" t="s">
        <v>195</v>
      </c>
    </row>
    <row r="9" spans="1:3" x14ac:dyDescent="0.2">
      <c r="C9" s="38" t="str">
        <f>'i. Legal'!A1</f>
        <v>Legal framework for civil registration and vital statistics</v>
      </c>
    </row>
    <row r="10" spans="1:3" x14ac:dyDescent="0.2">
      <c r="C10" s="38" t="str">
        <f>'ii. Registration'!A1</f>
        <v>Registration infrastructure and resources</v>
      </c>
    </row>
    <row r="11" spans="1:3" x14ac:dyDescent="0.2">
      <c r="C11" s="38" t="str">
        <f>'iii. Organization'!A1</f>
        <v>Organization and functioning of the vital statistics system</v>
      </c>
    </row>
    <row r="12" spans="1:3" x14ac:dyDescent="0.2">
      <c r="C12" s="38" t="str">
        <f>'iv. Completeness'!A1</f>
        <v>Completeness of registration of births and death</v>
      </c>
    </row>
    <row r="13" spans="1:3" x14ac:dyDescent="0.2">
      <c r="C13" s="38" t="str">
        <f>'v. Data storage'!A1</f>
        <v>Data storage and transmission</v>
      </c>
    </row>
    <row r="14" spans="1:3" x14ac:dyDescent="0.2">
      <c r="C14" s="38" t="str">
        <f>'vi. ICD-compliant'!A1</f>
        <v>ICD-compliant practices and certification within and outside hospitals</v>
      </c>
    </row>
    <row r="15" spans="1:3" x14ac:dyDescent="0.2">
      <c r="C15" s="38" t="s">
        <v>35</v>
      </c>
    </row>
    <row r="16" spans="1:3" x14ac:dyDescent="0.2">
      <c r="C16" s="38" t="s">
        <v>45</v>
      </c>
    </row>
    <row r="17" spans="1:3" x14ac:dyDescent="0.2">
      <c r="C17" s="38" t="str">
        <f>'viii. Coding'!A1</f>
        <v>Coder qualification and training, and quality of coding</v>
      </c>
    </row>
    <row r="18" spans="1:3" x14ac:dyDescent="0.2">
      <c r="C18" s="38" t="str">
        <f>'ix. Data quality'!A1</f>
        <v>Data quality and plausibility checks</v>
      </c>
    </row>
    <row r="19" spans="1:3" x14ac:dyDescent="0.2">
      <c r="C19" s="38" t="str">
        <f>'x. Data access'!A1</f>
        <v>Data access, dissemination and use</v>
      </c>
    </row>
    <row r="29" spans="1:3" x14ac:dyDescent="0.2">
      <c r="A29" s="71" t="s">
        <v>190</v>
      </c>
    </row>
    <row r="30" spans="1:3" x14ac:dyDescent="0.2">
      <c r="C30" s="38" t="s">
        <v>193</v>
      </c>
    </row>
    <row r="31" spans="1:3" x14ac:dyDescent="0.2">
      <c r="C31" s="38" t="s">
        <v>194</v>
      </c>
    </row>
    <row r="41" spans="1:1" x14ac:dyDescent="0.2">
      <c r="A41" s="71" t="s">
        <v>213</v>
      </c>
    </row>
  </sheetData>
  <sheetProtection password="CC88" sheet="1" objects="1" scenarios="1"/>
  <mergeCells count="1">
    <mergeCell ref="A4:A6"/>
  </mergeCells>
  <phoneticPr fontId="20" type="noConversion"/>
  <hyperlinks>
    <hyperlink ref="C9" location="'i. Legal'!A1" display="Legal"/>
    <hyperlink ref="C10" location="'ii. Registration'!A4" display="'ii. Registration'!A4"/>
    <hyperlink ref="C30" location="Summary!A1" display="Summary table"/>
    <hyperlink ref="C31" location="Graph!A1" display="Summary graph"/>
    <hyperlink ref="C11" location="'iii. Organization'!A1" display="'iii. Organization'!A1"/>
    <hyperlink ref="C12" location="'iv. Completeness'!A1" display="'iv. Completeness'!A1"/>
    <hyperlink ref="C8" location="'General info'!A1" display="General Information"/>
    <hyperlink ref="C13" location="'v. Data storage'!A1" display="Data storage and transmission"/>
    <hyperlink ref="C15" location="'vii. Practices'!A4" display="Practices affecting the quality of cause-of-death data"/>
    <hyperlink ref="C14" location="'vi. ICD-compliant'!A1" display="'vi. ICD-compliant'!A1"/>
    <hyperlink ref="C16" location="'vii. Practices'!A28" display="ICD coding practices"/>
    <hyperlink ref="C17" location="'viii. Coding'!A4" display="'viii. Coding'!A4"/>
    <hyperlink ref="C18" location="'ix. Data quality'!A1" display="Data quality and plausibility checks"/>
    <hyperlink ref="C19" location="'x. Data access'!A1" display="Data access, dissemination and use"/>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61"/>
    <pageSetUpPr fitToPage="1"/>
  </sheetPr>
  <dimension ref="B1:Q28"/>
  <sheetViews>
    <sheetView tabSelected="1" zoomScale="70" workbookViewId="0">
      <selection activeCell="I30" sqref="I30"/>
    </sheetView>
  </sheetViews>
  <sheetFormatPr defaultColWidth="9.140625" defaultRowHeight="12.75" x14ac:dyDescent="0.2"/>
  <cols>
    <col min="1" max="1" width="9.140625" style="12"/>
    <col min="2" max="2" width="3.140625" style="12" customWidth="1"/>
    <col min="3" max="4" width="6.42578125" style="12" customWidth="1"/>
    <col min="5" max="5" width="14.85546875" style="12" bestFit="1" customWidth="1"/>
    <col min="6" max="6" width="6.42578125" style="12" customWidth="1"/>
    <col min="7" max="7" width="21.85546875" style="12" customWidth="1"/>
    <col min="8" max="8" width="30.140625" style="12" customWidth="1"/>
    <col min="9" max="9" width="29.85546875" style="12" customWidth="1"/>
    <col min="10" max="10" width="26.28515625" style="12" customWidth="1"/>
    <col min="11" max="11" width="19.85546875" style="12" customWidth="1"/>
    <col min="12" max="16384" width="9.140625" style="12"/>
  </cols>
  <sheetData>
    <row r="1" spans="2:17" ht="29.25" customHeight="1" x14ac:dyDescent="0.2"/>
    <row r="2" spans="2:17" ht="24" customHeight="1" thickBot="1" x14ac:dyDescent="0.25"/>
    <row r="3" spans="2:17" s="11" customFormat="1" ht="56.25" customHeight="1" thickBot="1" x14ac:dyDescent="0.25">
      <c r="B3" s="149" t="s">
        <v>216</v>
      </c>
      <c r="C3" s="150"/>
      <c r="D3" s="150"/>
      <c r="E3" s="150"/>
      <c r="F3" s="150"/>
      <c r="G3" s="150"/>
      <c r="H3" s="150"/>
      <c r="I3" s="150"/>
      <c r="J3" s="150"/>
      <c r="K3" s="151"/>
      <c r="L3" s="10"/>
      <c r="M3" s="10"/>
      <c r="N3" s="10"/>
      <c r="O3" s="10"/>
      <c r="P3" s="10"/>
      <c r="Q3" s="10"/>
    </row>
    <row r="4" spans="2:17" ht="24.95" customHeight="1" thickBot="1" x14ac:dyDescent="0.25">
      <c r="B4" s="89"/>
      <c r="C4" s="90"/>
      <c r="D4" s="90"/>
      <c r="E4" s="90"/>
      <c r="F4" s="90"/>
      <c r="G4" s="91"/>
      <c r="H4" s="90"/>
      <c r="I4" s="90"/>
      <c r="J4" s="90"/>
      <c r="K4" s="92"/>
    </row>
    <row r="5" spans="2:17" ht="24.95" customHeight="1" thickBot="1" x14ac:dyDescent="0.25">
      <c r="B5" s="146" t="s">
        <v>14</v>
      </c>
      <c r="C5" s="147"/>
      <c r="D5" s="147"/>
      <c r="E5" s="147"/>
      <c r="F5" s="148"/>
      <c r="G5" s="152" t="s">
        <v>294</v>
      </c>
      <c r="H5" s="153"/>
      <c r="I5" s="153"/>
      <c r="J5" s="153"/>
      <c r="K5" s="154"/>
      <c r="L5" s="13"/>
      <c r="M5" s="13"/>
      <c r="N5" s="13"/>
      <c r="O5" s="13"/>
      <c r="P5" s="13"/>
      <c r="Q5" s="13"/>
    </row>
    <row r="6" spans="2:17" s="14" customFormat="1" ht="24.95" customHeight="1" thickBot="1" x14ac:dyDescent="0.25">
      <c r="B6" s="93"/>
      <c r="C6" s="94"/>
      <c r="D6" s="95"/>
      <c r="E6" s="95"/>
      <c r="F6" s="95"/>
      <c r="G6" s="95"/>
      <c r="H6" s="95"/>
      <c r="I6" s="95"/>
      <c r="J6" s="95"/>
      <c r="K6" s="96"/>
    </row>
    <row r="7" spans="2:17" ht="24.95" customHeight="1" thickBot="1" x14ac:dyDescent="0.25">
      <c r="B7" s="146" t="s">
        <v>15</v>
      </c>
      <c r="C7" s="147"/>
      <c r="D7" s="147"/>
      <c r="E7" s="147"/>
      <c r="F7" s="148"/>
      <c r="G7" s="155" t="s">
        <v>295</v>
      </c>
      <c r="H7" s="156"/>
      <c r="I7" s="156"/>
      <c r="J7" s="156"/>
      <c r="K7" s="157"/>
      <c r="L7" s="15"/>
      <c r="M7" s="15"/>
      <c r="N7" s="15"/>
      <c r="O7" s="15"/>
      <c r="P7" s="15"/>
      <c r="Q7" s="15"/>
    </row>
    <row r="8" spans="2:17" s="11" customFormat="1" ht="24.95" customHeight="1" thickBot="1" x14ac:dyDescent="0.25">
      <c r="B8" s="93"/>
      <c r="C8" s="95"/>
      <c r="D8" s="95"/>
      <c r="E8" s="95"/>
      <c r="F8" s="95"/>
      <c r="G8" s="95"/>
      <c r="H8" s="95"/>
      <c r="I8" s="95"/>
      <c r="J8" s="95"/>
      <c r="K8" s="96"/>
    </row>
    <row r="9" spans="2:17" ht="37.5" customHeight="1" thickBot="1" x14ac:dyDescent="0.25">
      <c r="B9" s="137" t="s">
        <v>16</v>
      </c>
      <c r="C9" s="138"/>
      <c r="D9" s="138"/>
      <c r="E9" s="138"/>
      <c r="F9" s="139"/>
      <c r="G9" s="60" t="s">
        <v>214</v>
      </c>
      <c r="H9" s="60" t="s">
        <v>215</v>
      </c>
      <c r="I9" s="60" t="s">
        <v>17</v>
      </c>
      <c r="J9" s="60" t="s">
        <v>18</v>
      </c>
      <c r="K9" s="61" t="s">
        <v>19</v>
      </c>
    </row>
    <row r="10" spans="2:17" s="11" customFormat="1" ht="24.95" customHeight="1" x14ac:dyDescent="0.2">
      <c r="B10" s="140"/>
      <c r="C10" s="141"/>
      <c r="D10" s="141"/>
      <c r="E10" s="141"/>
      <c r="F10" s="142"/>
      <c r="G10" s="100" t="s">
        <v>265</v>
      </c>
      <c r="H10" s="62" t="s">
        <v>266</v>
      </c>
      <c r="I10" s="62" t="s">
        <v>267</v>
      </c>
      <c r="J10" s="125" t="s">
        <v>268</v>
      </c>
      <c r="K10" s="126">
        <v>700029766</v>
      </c>
    </row>
    <row r="11" spans="2:17" ht="24.95" customHeight="1" x14ac:dyDescent="0.2">
      <c r="B11" s="140"/>
      <c r="C11" s="141"/>
      <c r="D11" s="141"/>
      <c r="E11" s="141"/>
      <c r="F11" s="142"/>
      <c r="G11" s="101" t="s">
        <v>269</v>
      </c>
      <c r="H11" s="63" t="s">
        <v>264</v>
      </c>
      <c r="I11" s="63" t="s">
        <v>270</v>
      </c>
      <c r="J11" s="125" t="s">
        <v>271</v>
      </c>
      <c r="K11" s="126">
        <v>799325341</v>
      </c>
    </row>
    <row r="12" spans="2:17" ht="24.95" customHeight="1" thickBot="1" x14ac:dyDescent="0.25">
      <c r="B12" s="140"/>
      <c r="C12" s="141"/>
      <c r="D12" s="141"/>
      <c r="E12" s="141"/>
      <c r="F12" s="142"/>
      <c r="G12" s="102" t="s">
        <v>272</v>
      </c>
      <c r="H12" s="64" t="s">
        <v>273</v>
      </c>
      <c r="I12" s="64" t="s">
        <v>274</v>
      </c>
      <c r="J12" s="125" t="s">
        <v>275</v>
      </c>
      <c r="K12" s="126">
        <v>799212860</v>
      </c>
    </row>
    <row r="13" spans="2:17" ht="24.95" customHeight="1" x14ac:dyDescent="0.2">
      <c r="B13" s="140"/>
      <c r="C13" s="141"/>
      <c r="D13" s="141"/>
      <c r="E13" s="141"/>
      <c r="F13" s="142"/>
      <c r="G13" s="101" t="s">
        <v>276</v>
      </c>
      <c r="H13" s="63" t="s">
        <v>277</v>
      </c>
      <c r="I13" s="63" t="s">
        <v>278</v>
      </c>
      <c r="J13" s="125" t="s">
        <v>279</v>
      </c>
      <c r="K13" s="126">
        <v>700290955</v>
      </c>
    </row>
    <row r="14" spans="2:17" ht="24.95" customHeight="1" x14ac:dyDescent="0.2">
      <c r="B14" s="140"/>
      <c r="C14" s="141"/>
      <c r="D14" s="141"/>
      <c r="E14" s="141"/>
      <c r="F14" s="142"/>
      <c r="G14" s="101" t="s">
        <v>280</v>
      </c>
      <c r="H14" s="63" t="s">
        <v>281</v>
      </c>
      <c r="I14" s="63" t="s">
        <v>282</v>
      </c>
      <c r="J14" s="125" t="s">
        <v>283</v>
      </c>
      <c r="K14" s="126">
        <v>798036038</v>
      </c>
    </row>
    <row r="15" spans="2:17" ht="24.95" customHeight="1" x14ac:dyDescent="0.2">
      <c r="B15" s="140"/>
      <c r="C15" s="141"/>
      <c r="D15" s="141"/>
      <c r="E15" s="141"/>
      <c r="F15" s="142"/>
      <c r="G15" s="101" t="s">
        <v>284</v>
      </c>
      <c r="H15" s="63"/>
      <c r="I15" s="63" t="s">
        <v>285</v>
      </c>
      <c r="J15" s="125" t="s">
        <v>286</v>
      </c>
      <c r="K15" s="126">
        <v>772030072</v>
      </c>
    </row>
    <row r="16" spans="2:17" ht="24.95" customHeight="1" x14ac:dyDescent="0.2">
      <c r="B16" s="140"/>
      <c r="C16" s="141"/>
      <c r="D16" s="141"/>
      <c r="E16" s="141"/>
      <c r="F16" s="142"/>
      <c r="G16" s="101" t="s">
        <v>287</v>
      </c>
      <c r="H16" s="63" t="s">
        <v>288</v>
      </c>
      <c r="I16" s="63" t="s">
        <v>289</v>
      </c>
      <c r="J16" s="125" t="s">
        <v>290</v>
      </c>
      <c r="K16" s="125" t="s">
        <v>290</v>
      </c>
    </row>
    <row r="17" spans="2:11" ht="24.95" customHeight="1" thickBot="1" x14ac:dyDescent="0.25">
      <c r="B17" s="143"/>
      <c r="C17" s="144"/>
      <c r="D17" s="144"/>
      <c r="E17" s="144"/>
      <c r="F17" s="145"/>
      <c r="G17" s="124" t="s">
        <v>291</v>
      </c>
      <c r="H17" s="124"/>
      <c r="I17" s="124" t="s">
        <v>292</v>
      </c>
      <c r="J17" s="125" t="s">
        <v>293</v>
      </c>
      <c r="K17" s="126">
        <v>700255889</v>
      </c>
    </row>
    <row r="18" spans="2:11" ht="8.25" customHeight="1" x14ac:dyDescent="0.2">
      <c r="B18" s="103"/>
      <c r="C18" s="103"/>
      <c r="D18" s="103"/>
      <c r="E18" s="103"/>
      <c r="F18" s="103"/>
      <c r="G18" s="104"/>
      <c r="H18" s="104"/>
      <c r="I18" s="104"/>
      <c r="J18" s="105"/>
      <c r="K18" s="106"/>
    </row>
    <row r="19" spans="2:11" ht="27.75" customHeight="1" x14ac:dyDescent="0.2"/>
    <row r="20" spans="2:11" x14ac:dyDescent="0.2">
      <c r="B20" s="65" t="s">
        <v>189</v>
      </c>
    </row>
    <row r="25" spans="2:11" hidden="1" x14ac:dyDescent="0.2">
      <c r="B25" s="1" t="s">
        <v>2</v>
      </c>
      <c r="C25" s="1">
        <v>3</v>
      </c>
      <c r="D25" s="1" t="s">
        <v>2</v>
      </c>
      <c r="E25" s="12">
        <v>0.34</v>
      </c>
      <c r="F25" s="11" t="s">
        <v>67</v>
      </c>
    </row>
    <row r="26" spans="2:11" hidden="1" x14ac:dyDescent="0.2">
      <c r="B26" s="1" t="s">
        <v>3</v>
      </c>
      <c r="C26" s="1">
        <v>2</v>
      </c>
      <c r="D26" s="1" t="s">
        <v>3</v>
      </c>
      <c r="E26" s="12">
        <v>0.65</v>
      </c>
      <c r="F26" s="11" t="s">
        <v>68</v>
      </c>
    </row>
    <row r="27" spans="2:11" hidden="1" x14ac:dyDescent="0.2">
      <c r="B27" s="1" t="s">
        <v>4</v>
      </c>
      <c r="C27" s="1">
        <v>1</v>
      </c>
      <c r="D27" s="1" t="s">
        <v>4</v>
      </c>
      <c r="E27" s="12">
        <v>0.84</v>
      </c>
      <c r="F27" s="11" t="s">
        <v>69</v>
      </c>
    </row>
    <row r="28" spans="2:11" hidden="1" x14ac:dyDescent="0.2">
      <c r="B28" s="1" t="s">
        <v>5</v>
      </c>
      <c r="C28" s="1">
        <v>0</v>
      </c>
      <c r="D28" s="1" t="s">
        <v>5</v>
      </c>
      <c r="F28" s="11" t="s">
        <v>70</v>
      </c>
    </row>
  </sheetData>
  <sheetProtection password="CC88" sheet="1" objects="1" scenarios="1"/>
  <mergeCells count="6">
    <mergeCell ref="B9:F17"/>
    <mergeCell ref="B5:F5"/>
    <mergeCell ref="B3:K3"/>
    <mergeCell ref="G5:K5"/>
    <mergeCell ref="B7:F7"/>
    <mergeCell ref="G7:K7"/>
  </mergeCells>
  <phoneticPr fontId="20" type="noConversion"/>
  <hyperlinks>
    <hyperlink ref="B20" location="Menu!A1" display="Return to Menu"/>
    <hyperlink ref="J10" r:id="rId1" display="mailto:drssaltani@yahoo.com"/>
    <hyperlink ref="J11" r:id="rId2" display="mailto:asadniazy@yahoo.com"/>
    <hyperlink ref="J12" r:id="rId3" display="mailto:eklil.gcmu@gmail.com"/>
    <hyperlink ref="J13" r:id="rId4" display="mailto:km_islam2001@yahoo.com"/>
    <hyperlink ref="J14" r:id="rId5" display="mailto:dochafez@yahoo.com"/>
    <hyperlink ref="J15" r:id="rId6" display="mailto:atasayedeai@gmail.com"/>
    <hyperlink ref="K16" r:id="rId7" display="mailto:fhakimi@urc.com"/>
    <hyperlink ref="J16" r:id="rId8" display="mailto:fhakimi@urc.com"/>
    <hyperlink ref="J17" r:id="rId9" display="mailto:rahila.arif@gmail.com"/>
  </hyperlinks>
  <pageMargins left="0.74803149606299213" right="0.74803149606299213" top="0.98425196850393704" bottom="0.98425196850393704" header="0.51181102362204722" footer="0.51181102362204722"/>
  <pageSetup paperSize="9" scale="53" orientation="portrait" r:id="rId1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indexed="47"/>
    <pageSetUpPr fitToPage="1"/>
  </sheetPr>
  <dimension ref="A1:L58"/>
  <sheetViews>
    <sheetView showGridLines="0" showRowColHeaders="0" workbookViewId="0">
      <selection activeCell="C28" sqref="C28:C29"/>
    </sheetView>
  </sheetViews>
  <sheetFormatPr defaultColWidth="9.140625"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67" t="s">
        <v>21</v>
      </c>
      <c r="F1" s="27"/>
      <c r="G1" s="27"/>
      <c r="K1" s="3" t="s">
        <v>196</v>
      </c>
      <c r="L1" s="65" t="s">
        <v>189</v>
      </c>
    </row>
    <row r="2" spans="1:12" ht="21.95" customHeight="1" x14ac:dyDescent="0.25">
      <c r="A2" s="47"/>
      <c r="D2" s="9" t="s">
        <v>22</v>
      </c>
      <c r="E2" s="26" t="s">
        <v>30</v>
      </c>
      <c r="F2" s="27"/>
      <c r="G2" s="27"/>
      <c r="L2" s="65" t="s">
        <v>192</v>
      </c>
    </row>
    <row r="3" spans="1:12" ht="21.95" customHeight="1" x14ac:dyDescent="0.2">
      <c r="D3" s="28" t="s">
        <v>74</v>
      </c>
      <c r="E3" s="7" t="s">
        <v>73</v>
      </c>
      <c r="F3" s="2" t="s">
        <v>65</v>
      </c>
      <c r="G3" s="7" t="s">
        <v>20</v>
      </c>
      <c r="H3" s="43"/>
      <c r="L3" s="65" t="s">
        <v>191</v>
      </c>
    </row>
    <row r="4" spans="1:12" ht="25.5" customHeight="1" x14ac:dyDescent="0.2">
      <c r="A4" s="48" t="str">
        <f>"1."</f>
        <v>1.</v>
      </c>
      <c r="B4" s="127" t="s">
        <v>1</v>
      </c>
      <c r="C4" s="127"/>
      <c r="D4" s="58" t="s">
        <v>4</v>
      </c>
      <c r="E4" s="2" t="str">
        <f>IF('General info'!$G10="","",'General info'!$G10)</f>
        <v>Rohullah</v>
      </c>
      <c r="F4" s="39"/>
      <c r="G4" s="8" t="str">
        <f>IF(COUNTBLANK(F4:F11)=8,"-",VLOOKUP(ROUND(SUM(H4:H11)/(8-COUNTBLANK(H4:H11)),0),score2,2,FALSE))</f>
        <v>-</v>
      </c>
      <c r="H4" s="43" t="str">
        <f t="shared" ref="H4:H11" si="0">IF(F4="","",VLOOKUP(F4,score,2,FALSE))</f>
        <v/>
      </c>
      <c r="I4" s="42" t="str">
        <f>IF(D4="",G4,D4)</f>
        <v>C</v>
      </c>
    </row>
    <row r="5" spans="1:12" ht="25.5" x14ac:dyDescent="0.2">
      <c r="B5" s="52" t="s">
        <v>2</v>
      </c>
      <c r="C5" s="53" t="s">
        <v>12</v>
      </c>
      <c r="E5" s="2" t="str">
        <f>IF('General info'!$G11="","",'General info'!$G11)</f>
        <v>Asadullah</v>
      </c>
      <c r="F5" s="39"/>
      <c r="H5" s="43" t="str">
        <f t="shared" si="0"/>
        <v/>
      </c>
      <c r="I5" s="98" t="s">
        <v>225</v>
      </c>
    </row>
    <row r="6" spans="1:12" ht="25.5" customHeight="1" x14ac:dyDescent="0.2">
      <c r="A6" s="2"/>
      <c r="B6" s="49" t="s">
        <v>3</v>
      </c>
      <c r="C6" s="50" t="s">
        <v>11</v>
      </c>
      <c r="E6" s="2" t="e">
        <f>IF('General info'!#REF!="","",'General info'!#REF!)</f>
        <v>#REF!</v>
      </c>
      <c r="F6" s="39"/>
      <c r="H6" s="43" t="str">
        <f t="shared" si="0"/>
        <v/>
      </c>
      <c r="I6" s="44"/>
    </row>
    <row r="7" spans="1:12" ht="25.5" customHeight="1" x14ac:dyDescent="0.2">
      <c r="A7" s="2"/>
      <c r="B7" s="49" t="s">
        <v>4</v>
      </c>
      <c r="C7" s="50" t="s">
        <v>10</v>
      </c>
      <c r="E7" s="2" t="str">
        <f>IF('General info'!$G13="","",'General info'!$G13)</f>
        <v>Islam</v>
      </c>
      <c r="F7" s="39"/>
      <c r="H7" s="43" t="str">
        <f t="shared" si="0"/>
        <v/>
      </c>
      <c r="I7" s="44"/>
    </row>
    <row r="8" spans="1:12" ht="25.5" customHeight="1" x14ac:dyDescent="0.2">
      <c r="A8" s="2"/>
      <c r="B8" s="18" t="s">
        <v>5</v>
      </c>
      <c r="C8" s="51" t="s">
        <v>13</v>
      </c>
      <c r="E8" s="2" t="str">
        <f>IF('General info'!$G14="","",'General info'!$G14)</f>
        <v>Hafiz</v>
      </c>
      <c r="F8" s="39"/>
      <c r="H8" s="43" t="str">
        <f t="shared" si="0"/>
        <v/>
      </c>
      <c r="I8" s="45"/>
    </row>
    <row r="9" spans="1:12" ht="25.5" customHeight="1" x14ac:dyDescent="0.2">
      <c r="A9" s="2"/>
      <c r="B9" s="1" t="s">
        <v>6</v>
      </c>
      <c r="C9" s="4"/>
      <c r="E9" s="2" t="str">
        <f>IF('General info'!$G15="","",'General info'!$G15)</f>
        <v>Ataullah</v>
      </c>
      <c r="F9" s="39"/>
      <c r="H9" s="43" t="str">
        <f t="shared" si="0"/>
        <v/>
      </c>
      <c r="I9" s="45"/>
    </row>
    <row r="10" spans="1:12" ht="25.5" customHeight="1" x14ac:dyDescent="0.2">
      <c r="C10" s="128" t="s">
        <v>262</v>
      </c>
      <c r="E10" s="2" t="str">
        <f>IF('General info'!$G16="","",'General info'!$G16)</f>
        <v>Fahima</v>
      </c>
      <c r="F10" s="39"/>
      <c r="H10" s="43" t="str">
        <f t="shared" si="0"/>
        <v/>
      </c>
      <c r="I10" s="46"/>
    </row>
    <row r="11" spans="1:12" ht="25.5" customHeight="1" x14ac:dyDescent="0.2">
      <c r="C11" s="129"/>
      <c r="E11" s="2" t="str">
        <f>IF('General info'!$G12="","",'General info'!$G12)</f>
        <v>Ahmad</v>
      </c>
      <c r="F11" s="39"/>
      <c r="H11" s="43" t="str">
        <f t="shared" si="0"/>
        <v/>
      </c>
      <c r="I11" s="46"/>
    </row>
    <row r="12" spans="1:12" ht="12.75" customHeight="1" x14ac:dyDescent="0.2">
      <c r="C12" s="4"/>
      <c r="F12" s="41"/>
      <c r="I12" s="45"/>
    </row>
    <row r="13" spans="1:12" ht="25.5" customHeight="1" x14ac:dyDescent="0.2">
      <c r="A13" s="48" t="str">
        <f>"2."</f>
        <v>2.</v>
      </c>
      <c r="B13" s="127" t="s">
        <v>7</v>
      </c>
      <c r="C13" s="127"/>
      <c r="D13" s="58" t="s">
        <v>3</v>
      </c>
      <c r="E13" s="2" t="str">
        <f>IF('General info'!$G10="","",'General info'!$G10)</f>
        <v>Rohullah</v>
      </c>
      <c r="F13" s="39"/>
      <c r="G13" s="8" t="str">
        <f>IF(COUNTBLANK(F13:F20)=8,"-",VLOOKUP(ROUND(SUM(H13:H20)/(8-COUNTBLANK(H13:H20)),0),score2,2,FALSE))</f>
        <v>-</v>
      </c>
      <c r="H13" s="43" t="str">
        <f t="shared" ref="H13:H20" si="1">IF(F13="","",VLOOKUP(F13,score,2,FALSE))</f>
        <v/>
      </c>
      <c r="I13" s="42" t="str">
        <f>IF(D13="",G13,D13)</f>
        <v>B</v>
      </c>
    </row>
    <row r="14" spans="1:12" ht="25.5" x14ac:dyDescent="0.2">
      <c r="A14" s="2"/>
      <c r="B14" s="52" t="s">
        <v>2</v>
      </c>
      <c r="C14" s="53" t="s">
        <v>25</v>
      </c>
      <c r="E14" s="2" t="str">
        <f>IF('General info'!$G11="","",'General info'!$G11)</f>
        <v>Asadullah</v>
      </c>
      <c r="F14" s="39"/>
      <c r="H14" s="43" t="str">
        <f t="shared" si="1"/>
        <v/>
      </c>
      <c r="I14" s="44"/>
    </row>
    <row r="15" spans="1:12" ht="25.5" customHeight="1" x14ac:dyDescent="0.2">
      <c r="A15" s="2"/>
      <c r="B15" s="49" t="s">
        <v>3</v>
      </c>
      <c r="C15" s="50" t="s">
        <v>24</v>
      </c>
      <c r="E15" s="2" t="e">
        <f>IF('General info'!#REF!="","",'General info'!#REF!)</f>
        <v>#REF!</v>
      </c>
      <c r="F15" s="39"/>
      <c r="H15" s="43" t="str">
        <f t="shared" si="1"/>
        <v/>
      </c>
      <c r="I15" s="44"/>
    </row>
    <row r="16" spans="1:12" ht="25.5" customHeight="1" x14ac:dyDescent="0.2">
      <c r="A16" s="2"/>
      <c r="B16" s="49" t="s">
        <v>4</v>
      </c>
      <c r="C16" s="50" t="s">
        <v>23</v>
      </c>
      <c r="E16" s="2" t="str">
        <f>IF('General info'!$G13="","",'General info'!$G13)</f>
        <v>Islam</v>
      </c>
      <c r="F16" s="39"/>
      <c r="H16" s="43" t="str">
        <f t="shared" si="1"/>
        <v/>
      </c>
      <c r="I16" s="44"/>
    </row>
    <row r="17" spans="1:9" ht="25.5" customHeight="1" x14ac:dyDescent="0.2">
      <c r="A17" s="2"/>
      <c r="B17" s="18" t="s">
        <v>5</v>
      </c>
      <c r="C17" s="51" t="s">
        <v>26</v>
      </c>
      <c r="E17" s="2" t="str">
        <f>IF('General info'!$G14="","",'General info'!$G14)</f>
        <v>Hafiz</v>
      </c>
      <c r="F17" s="39"/>
      <c r="H17" s="43" t="str">
        <f t="shared" si="1"/>
        <v/>
      </c>
      <c r="I17" s="45"/>
    </row>
    <row r="18" spans="1:9" ht="25.5" customHeight="1" x14ac:dyDescent="0.2">
      <c r="B18" s="1" t="s">
        <v>6</v>
      </c>
      <c r="C18" s="4"/>
      <c r="E18" s="2" t="str">
        <f>IF('General info'!$G15="","",'General info'!$G15)</f>
        <v>Ataullah</v>
      </c>
      <c r="F18" s="39"/>
      <c r="H18" s="43" t="str">
        <f t="shared" si="1"/>
        <v/>
      </c>
      <c r="I18" s="45"/>
    </row>
    <row r="19" spans="1:9" ht="25.5" customHeight="1" x14ac:dyDescent="0.2">
      <c r="C19" s="128" t="s">
        <v>244</v>
      </c>
      <c r="E19" s="2" t="str">
        <f>IF('General info'!$G16="","",'General info'!$G16)</f>
        <v>Fahima</v>
      </c>
      <c r="F19" s="39"/>
      <c r="H19" s="43" t="str">
        <f t="shared" si="1"/>
        <v/>
      </c>
      <c r="I19" s="46"/>
    </row>
    <row r="20" spans="1:9" ht="25.5" customHeight="1" x14ac:dyDescent="0.2">
      <c r="C20" s="129"/>
      <c r="E20" s="2" t="str">
        <f>IF('General info'!$G12="","",'General info'!$G12)</f>
        <v>Ahmad</v>
      </c>
      <c r="F20" s="39"/>
      <c r="H20" s="43" t="str">
        <f t="shared" si="1"/>
        <v/>
      </c>
      <c r="I20" s="46"/>
    </row>
    <row r="21" spans="1:9" ht="12.75" customHeight="1" x14ac:dyDescent="0.2">
      <c r="C21" s="4"/>
      <c r="F21" s="41"/>
      <c r="I21" s="45"/>
    </row>
    <row r="22" spans="1:9" ht="25.5" customHeight="1" x14ac:dyDescent="0.2">
      <c r="A22" s="48" t="str">
        <f>"3."</f>
        <v>3.</v>
      </c>
      <c r="B22" s="127" t="s">
        <v>8</v>
      </c>
      <c r="C22" s="127"/>
      <c r="D22" s="58" t="s">
        <v>5</v>
      </c>
      <c r="E22" s="2" t="str">
        <f>IF('General info'!$G10="","",'General info'!$G10)</f>
        <v>Rohullah</v>
      </c>
      <c r="F22" s="39"/>
      <c r="G22" s="8" t="str">
        <f>IF(COUNTBLANK(F22:F29)=8,"-",VLOOKUP(ROUND(SUM(H22:H29)/(8-COUNTBLANK(H22:H29)),0),score2,2,FALSE))</f>
        <v>-</v>
      </c>
      <c r="H22" s="43" t="str">
        <f t="shared" ref="H22:H29" si="2">IF(F22="","",VLOOKUP(F22,score,2,FALSE))</f>
        <v/>
      </c>
      <c r="I22" s="42" t="str">
        <f>IF(D22="",G22,D22)</f>
        <v>D</v>
      </c>
    </row>
    <row r="23" spans="1:9" ht="38.25" x14ac:dyDescent="0.2">
      <c r="A23" s="2"/>
      <c r="B23" s="52" t="s">
        <v>2</v>
      </c>
      <c r="C23" s="53" t="s">
        <v>9</v>
      </c>
      <c r="E23" s="2" t="str">
        <f>IF('General info'!$G11="","",'General info'!$G11)</f>
        <v>Asadullah</v>
      </c>
      <c r="F23" s="39"/>
      <c r="H23" s="43" t="str">
        <f t="shared" si="2"/>
        <v/>
      </c>
      <c r="I23" s="44"/>
    </row>
    <row r="24" spans="1:9" ht="25.5" customHeight="1" x14ac:dyDescent="0.2">
      <c r="A24" s="2"/>
      <c r="B24" s="49" t="s">
        <v>3</v>
      </c>
      <c r="C24" s="50" t="s">
        <v>27</v>
      </c>
      <c r="E24" s="2" t="e">
        <f>IF('General info'!#REF!="","",'General info'!#REF!)</f>
        <v>#REF!</v>
      </c>
      <c r="F24" s="39"/>
      <c r="H24" s="43" t="str">
        <f t="shared" si="2"/>
        <v/>
      </c>
      <c r="I24" s="44"/>
    </row>
    <row r="25" spans="1:9" ht="25.5" customHeight="1" x14ac:dyDescent="0.2">
      <c r="A25" s="2"/>
      <c r="B25" s="49" t="s">
        <v>4</v>
      </c>
      <c r="C25" s="50" t="s">
        <v>28</v>
      </c>
      <c r="E25" s="2" t="str">
        <f>IF('General info'!$G13="","",'General info'!$G13)</f>
        <v>Islam</v>
      </c>
      <c r="F25" s="39"/>
      <c r="H25" s="43" t="str">
        <f t="shared" si="2"/>
        <v/>
      </c>
      <c r="I25" s="44"/>
    </row>
    <row r="26" spans="1:9" ht="25.5" customHeight="1" x14ac:dyDescent="0.2">
      <c r="A26" s="2"/>
      <c r="B26" s="18" t="s">
        <v>5</v>
      </c>
      <c r="C26" s="51" t="s">
        <v>29</v>
      </c>
      <c r="E26" s="2" t="str">
        <f>IF('General info'!$G14="","",'General info'!$G14)</f>
        <v>Hafiz</v>
      </c>
      <c r="F26" s="39"/>
      <c r="H26" s="43" t="str">
        <f t="shared" si="2"/>
        <v/>
      </c>
      <c r="I26" s="45"/>
    </row>
    <row r="27" spans="1:9" ht="25.5" customHeight="1" x14ac:dyDescent="0.2">
      <c r="B27" s="1" t="s">
        <v>6</v>
      </c>
      <c r="E27" s="2" t="str">
        <f>IF('General info'!$G15="","",'General info'!$G15)</f>
        <v>Ataullah</v>
      </c>
      <c r="F27" s="39"/>
      <c r="H27" s="43" t="str">
        <f t="shared" si="2"/>
        <v/>
      </c>
    </row>
    <row r="28" spans="1:9" ht="25.5" customHeight="1" x14ac:dyDescent="0.2">
      <c r="C28" s="128" t="s">
        <v>263</v>
      </c>
      <c r="E28" s="2" t="str">
        <f>IF('General info'!$G16="","",'General info'!$G16)</f>
        <v>Fahima</v>
      </c>
      <c r="F28" s="39"/>
      <c r="H28" s="43" t="str">
        <f t="shared" si="2"/>
        <v/>
      </c>
      <c r="I28" s="46"/>
    </row>
    <row r="29" spans="1:9" ht="25.5" customHeight="1" x14ac:dyDescent="0.2">
      <c r="C29" s="129"/>
      <c r="E29" s="2" t="str">
        <f>IF('General info'!$G12="","",'General info'!$G12)</f>
        <v>Ahmad</v>
      </c>
      <c r="F29" s="39"/>
      <c r="H29" s="43" t="str">
        <f t="shared" si="2"/>
        <v/>
      </c>
      <c r="I29" s="46"/>
    </row>
    <row r="30" spans="1:9" ht="25.5" customHeight="1" x14ac:dyDescent="0.2">
      <c r="F30" s="41"/>
    </row>
    <row r="31" spans="1:9" ht="25.5" hidden="1" customHeight="1" x14ac:dyDescent="0.2">
      <c r="A31" s="48" t="str">
        <f>"23."</f>
        <v>23.</v>
      </c>
      <c r="B31" s="127" t="s">
        <v>155</v>
      </c>
      <c r="C31" s="127"/>
      <c r="D31" s="58"/>
      <c r="E31" s="2" t="str">
        <f>IF('General info'!$G10="","",'General info'!$G10)</f>
        <v>Rohullah</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Asadullah</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Islam</v>
      </c>
      <c r="F34" s="39"/>
      <c r="H34" s="43" t="str">
        <f t="shared" si="3"/>
        <v/>
      </c>
      <c r="I34" s="44"/>
    </row>
    <row r="35" spans="1:9" ht="25.5" hidden="1" customHeight="1" x14ac:dyDescent="0.2">
      <c r="A35" s="2"/>
      <c r="B35" s="18" t="s">
        <v>5</v>
      </c>
      <c r="C35" s="51"/>
      <c r="E35" s="2" t="str">
        <f>IF('General info'!$G14="","",'General info'!$G14)</f>
        <v>Hafiz</v>
      </c>
      <c r="F35" s="39"/>
      <c r="H35" s="43" t="str">
        <f t="shared" si="3"/>
        <v/>
      </c>
      <c r="I35" s="45"/>
    </row>
    <row r="36" spans="1:9" ht="25.5" hidden="1" customHeight="1" x14ac:dyDescent="0.2">
      <c r="B36" s="1" t="s">
        <v>6</v>
      </c>
      <c r="E36" s="2" t="str">
        <f>IF('General info'!$G15="","",'General info'!$G15)</f>
        <v>Ataullah</v>
      </c>
      <c r="F36" s="39"/>
      <c r="H36" s="43" t="str">
        <f t="shared" si="3"/>
        <v/>
      </c>
    </row>
    <row r="37" spans="1:9" ht="25.5" hidden="1" customHeight="1" x14ac:dyDescent="0.2">
      <c r="C37" s="128"/>
      <c r="E37" s="2" t="str">
        <f>IF('General info'!$G16="","",'General info'!$G16)</f>
        <v>Fahima</v>
      </c>
      <c r="F37" s="39"/>
      <c r="H37" s="43" t="str">
        <f t="shared" si="3"/>
        <v/>
      </c>
      <c r="I37" s="46"/>
    </row>
    <row r="38" spans="1:9" ht="25.5" hidden="1" customHeight="1" x14ac:dyDescent="0.2">
      <c r="C38" s="129"/>
      <c r="E38" s="2" t="str">
        <f>IF('General info'!$G12="","",'General info'!$G12)</f>
        <v>Ahmad</v>
      </c>
      <c r="F38" s="39"/>
      <c r="H38" s="43" t="str">
        <f t="shared" si="3"/>
        <v/>
      </c>
      <c r="I38" s="46"/>
    </row>
    <row r="39" spans="1:9" ht="25.5" hidden="1" customHeight="1" x14ac:dyDescent="0.2">
      <c r="F39" s="41"/>
    </row>
    <row r="40" spans="1:9" ht="25.5" hidden="1" customHeight="1" x14ac:dyDescent="0.2">
      <c r="A40" s="48" t="str">
        <f>"24."</f>
        <v>24.</v>
      </c>
      <c r="B40" s="127" t="s">
        <v>186</v>
      </c>
      <c r="C40" s="127"/>
      <c r="D40" s="58"/>
      <c r="E40" s="2" t="str">
        <f>IF('General info'!$G10="","",'General info'!$G10)</f>
        <v>Rohullah</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Asadullah</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Islam</v>
      </c>
      <c r="F43" s="39"/>
      <c r="H43" s="43" t="str">
        <f t="shared" si="4"/>
        <v/>
      </c>
      <c r="I43" s="44"/>
    </row>
    <row r="44" spans="1:9" ht="25.5" hidden="1" customHeight="1" x14ac:dyDescent="0.2">
      <c r="A44" s="2"/>
      <c r="B44" s="18" t="s">
        <v>5</v>
      </c>
      <c r="C44" s="51"/>
      <c r="E44" s="2" t="str">
        <f>IF('General info'!$G14="","",'General info'!$G14)</f>
        <v>Hafiz</v>
      </c>
      <c r="F44" s="39"/>
      <c r="H44" s="43" t="str">
        <f t="shared" si="4"/>
        <v/>
      </c>
      <c r="I44" s="45"/>
    </row>
    <row r="45" spans="1:9" ht="25.5" hidden="1" customHeight="1" x14ac:dyDescent="0.2">
      <c r="B45" s="1" t="s">
        <v>6</v>
      </c>
      <c r="E45" s="2" t="str">
        <f>IF('General info'!$G15="","",'General info'!$G15)</f>
        <v>Ataullah</v>
      </c>
      <c r="F45" s="39"/>
      <c r="H45" s="43" t="str">
        <f t="shared" si="4"/>
        <v/>
      </c>
    </row>
    <row r="46" spans="1:9" ht="25.5" hidden="1" customHeight="1" x14ac:dyDescent="0.2">
      <c r="C46" s="128"/>
      <c r="E46" s="2" t="str">
        <f>IF('General info'!$G16="","",'General info'!$G16)</f>
        <v>Fahima</v>
      </c>
      <c r="F46" s="39"/>
      <c r="H46" s="43" t="str">
        <f t="shared" si="4"/>
        <v/>
      </c>
      <c r="I46" s="46"/>
    </row>
    <row r="47" spans="1:9" ht="25.5" hidden="1" customHeight="1" x14ac:dyDescent="0.2">
      <c r="C47" s="129"/>
      <c r="E47" s="2" t="str">
        <f>IF('General info'!$G12="","",'General info'!$G12)</f>
        <v>Ahmad</v>
      </c>
      <c r="F47" s="39"/>
      <c r="H47" s="43" t="str">
        <f t="shared" si="4"/>
        <v/>
      </c>
      <c r="I47" s="46"/>
    </row>
    <row r="48" spans="1:9" ht="25.5" hidden="1" customHeight="1" x14ac:dyDescent="0.2">
      <c r="F48" s="41"/>
    </row>
    <row r="49" spans="1:9" ht="25.5" hidden="1" customHeight="1" x14ac:dyDescent="0.2">
      <c r="A49" s="48" t="str">
        <f>"25."</f>
        <v>25.</v>
      </c>
      <c r="B49" s="127" t="s">
        <v>163</v>
      </c>
      <c r="C49" s="127"/>
      <c r="D49" s="58"/>
      <c r="E49" s="2" t="str">
        <f>IF('General info'!$G10="","",'General info'!$G10)</f>
        <v>Rohullah</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Asadullah</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Islam</v>
      </c>
      <c r="F52" s="39"/>
      <c r="H52" s="43" t="str">
        <f t="shared" si="5"/>
        <v/>
      </c>
      <c r="I52" s="44"/>
    </row>
    <row r="53" spans="1:9" ht="25.5" hidden="1" customHeight="1" x14ac:dyDescent="0.2">
      <c r="A53" s="2"/>
      <c r="B53" s="18" t="s">
        <v>5</v>
      </c>
      <c r="C53" s="51"/>
      <c r="E53" s="2" t="str">
        <f>IF('General info'!$G14="","",'General info'!$G14)</f>
        <v>Hafiz</v>
      </c>
      <c r="F53" s="39"/>
      <c r="H53" s="43" t="str">
        <f t="shared" si="5"/>
        <v/>
      </c>
      <c r="I53" s="45"/>
    </row>
    <row r="54" spans="1:9" ht="25.5" hidden="1" customHeight="1" x14ac:dyDescent="0.2">
      <c r="B54" s="1" t="s">
        <v>6</v>
      </c>
      <c r="E54" s="2" t="str">
        <f>IF('General info'!$G15="","",'General info'!$G15)</f>
        <v>Ataullah</v>
      </c>
      <c r="F54" s="39"/>
      <c r="H54" s="43" t="str">
        <f t="shared" si="5"/>
        <v/>
      </c>
    </row>
    <row r="55" spans="1:9" ht="25.5" hidden="1" customHeight="1" x14ac:dyDescent="0.2">
      <c r="C55" s="128"/>
      <c r="E55" s="2" t="str">
        <f>IF('General info'!$G16="","",'General info'!$G16)</f>
        <v>Fahima</v>
      </c>
      <c r="F55" s="39"/>
      <c r="H55" s="43" t="str">
        <f t="shared" si="5"/>
        <v/>
      </c>
      <c r="I55" s="46"/>
    </row>
    <row r="56" spans="1:9" ht="25.5" hidden="1" customHeight="1" x14ac:dyDescent="0.2">
      <c r="C56" s="129"/>
      <c r="E56" s="2" t="str">
        <f>IF('General info'!$G12="","",'General info'!$G12)</f>
        <v>Ahmad</v>
      </c>
      <c r="F56" s="39"/>
      <c r="H56" s="43" t="str">
        <f t="shared" si="5"/>
        <v/>
      </c>
      <c r="I56" s="46"/>
    </row>
    <row r="57" spans="1:9" ht="25.5"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Afghanistan: Completed on 23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193" priority="1" stopIfTrue="1">
      <formula>$E48&lt;&gt;""</formula>
    </cfRule>
  </conditionalFormatting>
  <conditionalFormatting sqref="I14:I17">
    <cfRule type="expression" dxfId="192" priority="2" stopIfTrue="1">
      <formula>IF($D$13&lt;&gt;"",$D$13,$G$13)=$B14</formula>
    </cfRule>
    <cfRule type="expression" dxfId="191" priority="3" stopIfTrue="1">
      <formula>OR($D$13&lt;&gt;"",$G$13&lt;&gt;"-")</formula>
    </cfRule>
  </conditionalFormatting>
  <conditionalFormatting sqref="I23:I26 I41:I44 I32:I35 I50:I53">
    <cfRule type="expression" dxfId="190" priority="4" stopIfTrue="1">
      <formula>IF($D$22&lt;&gt;"",$D$22,$G$22)=$B23</formula>
    </cfRule>
    <cfRule type="expression" dxfId="189" priority="5" stopIfTrue="1">
      <formula>OR($D$22&lt;&gt;"",$G$22&lt;&gt;"-")</formula>
    </cfRule>
  </conditionalFormatting>
  <conditionalFormatting sqref="B23:C26">
    <cfRule type="expression" dxfId="188" priority="6" stopIfTrue="1">
      <formula>IF($D$22&lt;&gt;"",$D$22,$G$22)=$B23</formula>
    </cfRule>
    <cfRule type="expression" dxfId="187" priority="7" stopIfTrue="1">
      <formula>OR($D$22&lt;&gt;"",$G$22&lt;&gt;"-")</formula>
    </cfRule>
  </conditionalFormatting>
  <conditionalFormatting sqref="B14:C17">
    <cfRule type="expression" dxfId="186" priority="8" stopIfTrue="1">
      <formula>IF($D$13&lt;&gt;"",$D$13,$G$13)=$B14</formula>
    </cfRule>
    <cfRule type="expression" dxfId="185" priority="9" stopIfTrue="1">
      <formula>OR($D$13&lt;&gt;"",$G$13&lt;&gt;"-")</formula>
    </cfRule>
  </conditionalFormatting>
  <conditionalFormatting sqref="B5:C8">
    <cfRule type="expression" dxfId="184" priority="10" stopIfTrue="1">
      <formula>IF($D$4&lt;&gt;"",$D$4,$G$4)=$B5</formula>
    </cfRule>
    <cfRule type="expression" dxfId="183" priority="11" stopIfTrue="1">
      <formula>OR($D$4&lt;&gt;"",$G$4&lt;&gt;"-")</formula>
    </cfRule>
  </conditionalFormatting>
  <conditionalFormatting sqref="B32:C35">
    <cfRule type="expression" dxfId="182" priority="12" stopIfTrue="1">
      <formula>IF($D$31&lt;&gt;"",$D$31,$G$31)=$B32</formula>
    </cfRule>
    <cfRule type="expression" dxfId="181" priority="13" stopIfTrue="1">
      <formula>OR($D$31&lt;&gt;"",$G$31&lt;&gt;"-")</formula>
    </cfRule>
  </conditionalFormatting>
  <conditionalFormatting sqref="B41:C44 B50:C53">
    <cfRule type="expression" dxfId="180" priority="14" stopIfTrue="1">
      <formula>IF($D$40&lt;&gt;"",$D$40,$G$40)=$B41</formula>
    </cfRule>
    <cfRule type="expression" dxfId="179" priority="15" stopIfTrue="1">
      <formula>OR($D$40&lt;&gt;"",$G$40&lt;&gt;"-")</formula>
    </cfRule>
  </conditionalFormatting>
  <conditionalFormatting sqref="E4:E56">
    <cfRule type="expression" dxfId="178" priority="16" stopIfTrue="1">
      <formula>$E4&lt;&gt;""</formula>
    </cfRule>
  </conditionalFormatting>
  <conditionalFormatting sqref="F4:F47 F49:F56">
    <cfRule type="expression" dxfId="177" priority="17" stopIfTrue="1">
      <formula>$E4&lt;&gt;""</formula>
    </cfRule>
  </conditionalFormatting>
  <conditionalFormatting sqref="I5:I8">
    <cfRule type="expression" dxfId="176" priority="18" stopIfTrue="1">
      <formula>IF($D$4&lt;&gt;"",$D$4,$G$4)=$B5</formula>
    </cfRule>
    <cfRule type="expression" dxfId="175" priority="19" stopIfTrue="1">
      <formula>OR($D$4&lt;&gt;"",$G$4&lt;&gt;"-")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i. Legal'!L3" display="Clear current sheet"/>
  </hyperlinks>
  <printOptions horizontalCentered="1"/>
  <pageMargins left="0.74803149606299213" right="0.74803149606299213" top="0.98425196850393704" bottom="0.98425196850393704" header="0.51181102362204722" footer="0.51181102362204722"/>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47"/>
    <pageSetUpPr fitToPage="1"/>
  </sheetPr>
  <dimension ref="A1:L58"/>
  <sheetViews>
    <sheetView workbookViewId="0">
      <selection activeCell="D4" sqref="D4"/>
    </sheetView>
  </sheetViews>
  <sheetFormatPr defaultColWidth="9.140625"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67" t="s">
        <v>31</v>
      </c>
      <c r="F1" s="27"/>
      <c r="G1" s="27"/>
      <c r="K1" s="3" t="s">
        <v>196</v>
      </c>
      <c r="L1" s="65" t="s">
        <v>189</v>
      </c>
    </row>
    <row r="2" spans="1:12" ht="21.95" customHeight="1" x14ac:dyDescent="0.25">
      <c r="A2" s="47"/>
      <c r="D2" s="9" t="s">
        <v>22</v>
      </c>
      <c r="E2" s="26" t="s">
        <v>30</v>
      </c>
      <c r="F2" s="27"/>
      <c r="G2" s="27"/>
      <c r="L2" s="65" t="s">
        <v>192</v>
      </c>
    </row>
    <row r="3" spans="1:12" ht="21.95" customHeight="1" x14ac:dyDescent="0.2">
      <c r="D3" s="28" t="s">
        <v>74</v>
      </c>
      <c r="E3" s="7" t="s">
        <v>73</v>
      </c>
      <c r="F3" s="2" t="s">
        <v>65</v>
      </c>
      <c r="G3" s="7" t="s">
        <v>20</v>
      </c>
      <c r="H3" s="43"/>
      <c r="L3" s="65" t="s">
        <v>191</v>
      </c>
    </row>
    <row r="4" spans="1:12" ht="25.5" customHeight="1" x14ac:dyDescent="0.2">
      <c r="A4" s="87" t="str">
        <f>"4."</f>
        <v>4.</v>
      </c>
      <c r="B4" s="158" t="s">
        <v>51</v>
      </c>
      <c r="C4" s="158"/>
      <c r="D4" s="58" t="s">
        <v>2</v>
      </c>
      <c r="E4" s="2" t="str">
        <f>IF('General info'!$G10="","",'General info'!$G10)</f>
        <v>Rohullah</v>
      </c>
      <c r="F4" s="39"/>
      <c r="G4" s="8" t="str">
        <f>IF(COUNTBLANK(F4:F11)=8,"-",VLOOKUP(ROUND(SUM(H4:H11)/(8-COUNTBLANK(H4:H11)),0),score2,2,FALSE))</f>
        <v>-</v>
      </c>
      <c r="H4" s="43" t="str">
        <f t="shared" ref="H4:H11" si="0">IF(F4="","",VLOOKUP(F4,score,2,FALSE))</f>
        <v/>
      </c>
      <c r="I4" s="42" t="str">
        <f>IF(D4="",G4,D4)</f>
        <v>A</v>
      </c>
    </row>
    <row r="5" spans="1:12" ht="24.95" customHeight="1" x14ac:dyDescent="0.2">
      <c r="B5" s="52" t="s">
        <v>2</v>
      </c>
      <c r="C5" s="53" t="s">
        <v>52</v>
      </c>
      <c r="D5" s="40"/>
      <c r="E5" s="2" t="str">
        <f>IF('General info'!$G11="","",'General info'!$G11)</f>
        <v>Asadullah</v>
      </c>
      <c r="F5" s="39"/>
      <c r="H5" s="43" t="str">
        <f t="shared" si="0"/>
        <v/>
      </c>
      <c r="I5" s="44"/>
    </row>
    <row r="6" spans="1:12" ht="24.95" customHeight="1" x14ac:dyDescent="0.2">
      <c r="A6" s="2"/>
      <c r="B6" s="49" t="s">
        <v>3</v>
      </c>
      <c r="C6" s="50" t="s">
        <v>53</v>
      </c>
      <c r="D6" s="40"/>
      <c r="E6" s="2" t="e">
        <f>IF('General info'!#REF!="","",'General info'!#REF!)</f>
        <v>#REF!</v>
      </c>
      <c r="F6" s="39"/>
      <c r="H6" s="43" t="str">
        <f t="shared" si="0"/>
        <v/>
      </c>
      <c r="I6" s="44"/>
    </row>
    <row r="7" spans="1:12" ht="24.95" customHeight="1" x14ac:dyDescent="0.2">
      <c r="A7" s="2"/>
      <c r="B7" s="49" t="s">
        <v>4</v>
      </c>
      <c r="C7" s="50" t="s">
        <v>54</v>
      </c>
      <c r="D7" s="40"/>
      <c r="E7" s="2" t="str">
        <f>IF('General info'!$G13="","",'General info'!$G13)</f>
        <v>Islam</v>
      </c>
      <c r="F7" s="39"/>
      <c r="H7" s="43" t="str">
        <f t="shared" si="0"/>
        <v/>
      </c>
      <c r="I7" s="44"/>
    </row>
    <row r="8" spans="1:12" ht="24.95" customHeight="1" x14ac:dyDescent="0.2">
      <c r="A8" s="2"/>
      <c r="B8" s="18" t="s">
        <v>5</v>
      </c>
      <c r="C8" s="51" t="s">
        <v>55</v>
      </c>
      <c r="D8" s="40"/>
      <c r="E8" s="2" t="str">
        <f>IF('General info'!$G14="","",'General info'!$G14)</f>
        <v>Hafiz</v>
      </c>
      <c r="F8" s="39"/>
      <c r="H8" s="43" t="str">
        <f t="shared" si="0"/>
        <v/>
      </c>
      <c r="I8" s="45"/>
    </row>
    <row r="9" spans="1:12" ht="25.5" customHeight="1" x14ac:dyDescent="0.2">
      <c r="A9" s="2"/>
      <c r="B9" s="1" t="s">
        <v>6</v>
      </c>
      <c r="C9" s="4"/>
      <c r="D9" s="40"/>
      <c r="E9" s="2" t="str">
        <f>IF('General info'!$G15="","",'General info'!$G15)</f>
        <v>Ataullah</v>
      </c>
      <c r="F9" s="39"/>
      <c r="H9" s="43" t="str">
        <f t="shared" si="0"/>
        <v/>
      </c>
      <c r="I9" s="45"/>
    </row>
    <row r="10" spans="1:12" ht="25.5" customHeight="1" x14ac:dyDescent="0.2">
      <c r="C10" s="128" t="s">
        <v>260</v>
      </c>
      <c r="D10" s="40"/>
      <c r="E10" s="2" t="str">
        <f>IF('General info'!$G16="","",'General info'!$G16)</f>
        <v>Fahima</v>
      </c>
      <c r="F10" s="39"/>
      <c r="H10" s="43" t="str">
        <f t="shared" si="0"/>
        <v/>
      </c>
      <c r="I10" s="46"/>
    </row>
    <row r="11" spans="1:12" ht="25.5" customHeight="1" x14ac:dyDescent="0.2">
      <c r="C11" s="129"/>
      <c r="D11" s="40"/>
      <c r="E11" s="2" t="str">
        <f>IF('General info'!$G12="","",'General info'!$G12)</f>
        <v>Ahmad</v>
      </c>
      <c r="F11" s="39"/>
      <c r="H11" s="43" t="str">
        <f t="shared" si="0"/>
        <v/>
      </c>
      <c r="I11" s="46"/>
    </row>
    <row r="12" spans="1:12" ht="12.75" customHeight="1" x14ac:dyDescent="0.2">
      <c r="C12" s="4"/>
      <c r="D12" s="40"/>
      <c r="F12" s="41"/>
      <c r="I12" s="45"/>
    </row>
    <row r="13" spans="1:12" ht="25.5" customHeight="1" x14ac:dyDescent="0.2">
      <c r="A13" s="87" t="str">
        <f>"5."</f>
        <v>5.</v>
      </c>
      <c r="B13" s="127" t="s">
        <v>56</v>
      </c>
      <c r="C13" s="127"/>
      <c r="D13" s="58" t="s">
        <v>3</v>
      </c>
      <c r="E13" s="2" t="str">
        <f>IF('General info'!$G10="","",'General info'!$G10)</f>
        <v>Rohullah</v>
      </c>
      <c r="F13" s="39"/>
      <c r="G13" s="8" t="str">
        <f>IF(COUNTBLANK(F13:F20)=8,"-",VLOOKUP(ROUND(SUM(H13:H20)/(8-COUNTBLANK(H13:H20)),0),score2,2,FALSE))</f>
        <v>-</v>
      </c>
      <c r="H13" s="43" t="str">
        <f t="shared" ref="H13:H20" si="1">IF(F13="","",VLOOKUP(F13,score,2,FALSE))</f>
        <v/>
      </c>
      <c r="I13" s="42" t="str">
        <f>IF(D13="",G13,D13)</f>
        <v>B</v>
      </c>
    </row>
    <row r="14" spans="1:12" ht="25.5" x14ac:dyDescent="0.2">
      <c r="A14" s="2"/>
      <c r="B14" s="81" t="s">
        <v>2</v>
      </c>
      <c r="C14" s="53" t="s">
        <v>57</v>
      </c>
      <c r="D14" s="40"/>
      <c r="E14" s="2" t="str">
        <f>IF('General info'!$G11="","",'General info'!$G11)</f>
        <v>Asadullah</v>
      </c>
      <c r="F14" s="39"/>
      <c r="H14" s="43" t="str">
        <f t="shared" si="1"/>
        <v/>
      </c>
      <c r="I14" s="44"/>
    </row>
    <row r="15" spans="1:12" ht="25.5" customHeight="1" x14ac:dyDescent="0.2">
      <c r="A15" s="2"/>
      <c r="B15" s="82" t="s">
        <v>3</v>
      </c>
      <c r="C15" s="50" t="s">
        <v>58</v>
      </c>
      <c r="D15" s="40"/>
      <c r="E15" s="2" t="e">
        <f>IF('General info'!#REF!="","",'General info'!#REF!)</f>
        <v>#REF!</v>
      </c>
      <c r="F15" s="39"/>
      <c r="H15" s="43" t="str">
        <f t="shared" si="1"/>
        <v/>
      </c>
      <c r="I15" s="44"/>
    </row>
    <row r="16" spans="1:12" ht="25.5" customHeight="1" x14ac:dyDescent="0.2">
      <c r="A16" s="2"/>
      <c r="B16" s="82" t="s">
        <v>4</v>
      </c>
      <c r="C16" s="50" t="s">
        <v>175</v>
      </c>
      <c r="D16" s="40"/>
      <c r="E16" s="2" t="str">
        <f>IF('General info'!$G13="","",'General info'!$G13)</f>
        <v>Islam</v>
      </c>
      <c r="F16" s="39"/>
      <c r="H16" s="43" t="str">
        <f t="shared" si="1"/>
        <v/>
      </c>
      <c r="I16" s="44"/>
    </row>
    <row r="17" spans="1:9" ht="25.5" customHeight="1" x14ac:dyDescent="0.2">
      <c r="A17" s="2"/>
      <c r="B17" s="18" t="s">
        <v>5</v>
      </c>
      <c r="C17" s="51" t="s">
        <v>59</v>
      </c>
      <c r="D17" s="40"/>
      <c r="E17" s="2" t="str">
        <f>IF('General info'!$G14="","",'General info'!$G14)</f>
        <v>Hafiz</v>
      </c>
      <c r="F17" s="39"/>
      <c r="H17" s="43" t="str">
        <f t="shared" si="1"/>
        <v/>
      </c>
      <c r="I17" s="45"/>
    </row>
    <row r="18" spans="1:9" ht="25.5" customHeight="1" x14ac:dyDescent="0.2">
      <c r="B18" s="1" t="s">
        <v>6</v>
      </c>
      <c r="C18" s="4"/>
      <c r="D18" s="40"/>
      <c r="E18" s="2" t="str">
        <f>IF('General info'!$G15="","",'General info'!$G15)</f>
        <v>Ataullah</v>
      </c>
      <c r="F18" s="39"/>
      <c r="H18" s="43" t="str">
        <f t="shared" si="1"/>
        <v/>
      </c>
      <c r="I18" s="45"/>
    </row>
    <row r="19" spans="1:9" ht="25.5" customHeight="1" x14ac:dyDescent="0.2">
      <c r="C19" s="128" t="s">
        <v>245</v>
      </c>
      <c r="D19" s="40"/>
      <c r="E19" s="2" t="str">
        <f>IF('General info'!$G16="","",'General info'!$G16)</f>
        <v>Fahima</v>
      </c>
      <c r="F19" s="39"/>
      <c r="H19" s="43" t="str">
        <f t="shared" si="1"/>
        <v/>
      </c>
      <c r="I19" s="46"/>
    </row>
    <row r="20" spans="1:9" ht="25.5" customHeight="1" x14ac:dyDescent="0.2">
      <c r="C20" s="129"/>
      <c r="D20" s="40"/>
      <c r="E20" s="2" t="str">
        <f>IF('General info'!$G12="","",'General info'!$G12)</f>
        <v>Ahmad</v>
      </c>
      <c r="F20" s="39"/>
      <c r="H20" s="43" t="str">
        <f t="shared" si="1"/>
        <v/>
      </c>
      <c r="I20" s="46"/>
    </row>
    <row r="21" spans="1:9" ht="12.75" customHeight="1" x14ac:dyDescent="0.2">
      <c r="C21" s="4"/>
      <c r="D21" s="40"/>
      <c r="F21" s="41"/>
      <c r="I21" s="45"/>
    </row>
    <row r="22" spans="1:9" ht="25.5" customHeight="1" x14ac:dyDescent="0.2">
      <c r="A22" s="48" t="str">
        <f>"6."</f>
        <v>6.</v>
      </c>
      <c r="B22" s="127" t="s">
        <v>60</v>
      </c>
      <c r="C22" s="127"/>
      <c r="D22" s="58" t="s">
        <v>3</v>
      </c>
      <c r="E22" s="2" t="str">
        <f>IF('General info'!$G10="","",'General info'!$G10)</f>
        <v>Rohullah</v>
      </c>
      <c r="F22" s="39"/>
      <c r="G22" s="8" t="str">
        <f>IF(COUNTBLANK(F22:F29)=8,"-",VLOOKUP(ROUND(SUM(H22:H29)/(8-COUNTBLANK(H22:H29)),0),score2,2,FALSE))</f>
        <v>-</v>
      </c>
      <c r="H22" s="43" t="str">
        <f t="shared" ref="H22:H29" si="2">IF(F22="","",VLOOKUP(F22,score,2,FALSE))</f>
        <v/>
      </c>
      <c r="I22" s="42" t="str">
        <f>IF(D22="",G22,D22)</f>
        <v>B</v>
      </c>
    </row>
    <row r="23" spans="1:9" ht="25.5" customHeight="1" x14ac:dyDescent="0.2">
      <c r="A23" s="2"/>
      <c r="B23" s="52" t="s">
        <v>2</v>
      </c>
      <c r="C23" s="53" t="s">
        <v>61</v>
      </c>
      <c r="D23" s="40"/>
      <c r="E23" s="2" t="str">
        <f>IF('General info'!$G11="","",'General info'!$G11)</f>
        <v>Asadullah</v>
      </c>
      <c r="F23" s="39"/>
      <c r="H23" s="43" t="str">
        <f t="shared" si="2"/>
        <v/>
      </c>
      <c r="I23" s="44"/>
    </row>
    <row r="24" spans="1:9" ht="25.5" customHeight="1" x14ac:dyDescent="0.2">
      <c r="A24" s="2"/>
      <c r="B24" s="85" t="s">
        <v>3</v>
      </c>
      <c r="C24" s="50" t="s">
        <v>106</v>
      </c>
      <c r="D24" s="40"/>
      <c r="E24" s="2" t="e">
        <f>IF('General info'!#REF!="","",'General info'!#REF!)</f>
        <v>#REF!</v>
      </c>
      <c r="F24" s="39"/>
      <c r="H24" s="43" t="str">
        <f t="shared" si="2"/>
        <v/>
      </c>
      <c r="I24" s="44"/>
    </row>
    <row r="25" spans="1:9" ht="25.5" customHeight="1" x14ac:dyDescent="0.2">
      <c r="A25" s="2"/>
      <c r="B25" s="49" t="s">
        <v>4</v>
      </c>
      <c r="C25" s="50" t="s">
        <v>62</v>
      </c>
      <c r="D25" s="40"/>
      <c r="E25" s="2" t="str">
        <f>IF('General info'!$G13="","",'General info'!$G13)</f>
        <v>Islam</v>
      </c>
      <c r="F25" s="39"/>
      <c r="H25" s="43" t="str">
        <f t="shared" si="2"/>
        <v/>
      </c>
      <c r="I25" s="44"/>
    </row>
    <row r="26" spans="1:9" ht="25.5" customHeight="1" x14ac:dyDescent="0.2">
      <c r="A26" s="2"/>
      <c r="B26" s="18" t="s">
        <v>5</v>
      </c>
      <c r="C26" s="51" t="s">
        <v>107</v>
      </c>
      <c r="D26" s="40"/>
      <c r="E26" s="2" t="str">
        <f>IF('General info'!$G14="","",'General info'!$G14)</f>
        <v>Hafiz</v>
      </c>
      <c r="F26" s="39"/>
      <c r="H26" s="43" t="str">
        <f t="shared" si="2"/>
        <v/>
      </c>
      <c r="I26" s="45"/>
    </row>
    <row r="27" spans="1:9" ht="25.5" customHeight="1" x14ac:dyDescent="0.2">
      <c r="B27" s="1" t="s">
        <v>6</v>
      </c>
      <c r="D27" s="40"/>
      <c r="E27" s="2" t="str">
        <f>IF('General info'!$G15="","",'General info'!$G15)</f>
        <v>Ataullah</v>
      </c>
      <c r="F27" s="39"/>
      <c r="H27" s="43" t="str">
        <f t="shared" si="2"/>
        <v/>
      </c>
    </row>
    <row r="28" spans="1:9" ht="25.5" customHeight="1" x14ac:dyDescent="0.2">
      <c r="C28" s="128" t="s">
        <v>261</v>
      </c>
      <c r="D28" s="40"/>
      <c r="E28" s="2" t="str">
        <f>IF('General info'!$G16="","",'General info'!$G16)</f>
        <v>Fahima</v>
      </c>
      <c r="F28" s="39"/>
      <c r="H28" s="43" t="str">
        <f t="shared" si="2"/>
        <v/>
      </c>
      <c r="I28" s="46"/>
    </row>
    <row r="29" spans="1:9" ht="25.5" customHeight="1" x14ac:dyDescent="0.2">
      <c r="C29" s="129"/>
      <c r="D29" s="40"/>
      <c r="E29" s="2" t="str">
        <f>IF('General info'!$G12="","",'General info'!$G12)</f>
        <v>Ahmad</v>
      </c>
      <c r="F29" s="39"/>
      <c r="H29" s="43" t="str">
        <f t="shared" si="2"/>
        <v/>
      </c>
      <c r="I29" s="46"/>
    </row>
    <row r="30" spans="1:9" ht="25.5" customHeight="1" x14ac:dyDescent="0.2">
      <c r="F30" s="41"/>
    </row>
    <row r="31" spans="1:9" ht="25.5" hidden="1" customHeight="1" x14ac:dyDescent="0.2">
      <c r="A31" s="48" t="str">
        <f>"23."</f>
        <v>23.</v>
      </c>
      <c r="B31" s="127"/>
      <c r="C31" s="127"/>
      <c r="D31" s="58"/>
      <c r="E31" s="2" t="str">
        <f>IF('General info'!$G10="","",'General info'!$G10)</f>
        <v>Rohullah</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c r="C32" s="53"/>
      <c r="E32" s="2" t="str">
        <f>IF('General info'!$G11="","",'General info'!$G11)</f>
        <v>Asadullah</v>
      </c>
      <c r="F32" s="39"/>
      <c r="H32" s="43" t="str">
        <f t="shared" si="3"/>
        <v/>
      </c>
      <c r="I32" s="44"/>
    </row>
    <row r="33" spans="1:9" ht="25.5" hidden="1" customHeight="1" x14ac:dyDescent="0.2">
      <c r="A33" s="2"/>
      <c r="B33" s="49"/>
      <c r="C33" s="50"/>
      <c r="E33" s="2" t="e">
        <f>IF('General info'!#REF!="","",'General info'!#REF!)</f>
        <v>#REF!</v>
      </c>
      <c r="F33" s="39"/>
      <c r="H33" s="43" t="str">
        <f t="shared" si="3"/>
        <v/>
      </c>
      <c r="I33" s="44"/>
    </row>
    <row r="34" spans="1:9" ht="25.5" hidden="1" customHeight="1" x14ac:dyDescent="0.2">
      <c r="A34" s="2"/>
      <c r="B34" s="49"/>
      <c r="C34" s="50"/>
      <c r="E34" s="2" t="str">
        <f>IF('General info'!$G13="","",'General info'!$G13)</f>
        <v>Islam</v>
      </c>
      <c r="F34" s="39"/>
      <c r="H34" s="43" t="str">
        <f t="shared" si="3"/>
        <v/>
      </c>
      <c r="I34" s="44"/>
    </row>
    <row r="35" spans="1:9" ht="25.5" hidden="1" customHeight="1" x14ac:dyDescent="0.2">
      <c r="A35" s="2"/>
      <c r="B35" s="18"/>
      <c r="C35" s="51"/>
      <c r="E35" s="2" t="str">
        <f>IF('General info'!$G14="","",'General info'!$G14)</f>
        <v>Hafiz</v>
      </c>
      <c r="F35" s="39"/>
      <c r="H35" s="43" t="str">
        <f t="shared" si="3"/>
        <v/>
      </c>
      <c r="I35" s="45"/>
    </row>
    <row r="36" spans="1:9" ht="25.5" hidden="1" customHeight="1" x14ac:dyDescent="0.2">
      <c r="B36" s="1" t="s">
        <v>6</v>
      </c>
      <c r="E36" s="2" t="str">
        <f>IF('General info'!$G15="","",'General info'!$G15)</f>
        <v>Ataullah</v>
      </c>
      <c r="F36" s="39"/>
      <c r="H36" s="43" t="str">
        <f t="shared" si="3"/>
        <v/>
      </c>
    </row>
    <row r="37" spans="1:9" ht="25.5" hidden="1" customHeight="1" x14ac:dyDescent="0.2">
      <c r="C37" s="128"/>
      <c r="E37" s="2" t="str">
        <f>IF('General info'!$G16="","",'General info'!$G16)</f>
        <v>Fahima</v>
      </c>
      <c r="F37" s="39"/>
      <c r="H37" s="43" t="str">
        <f t="shared" si="3"/>
        <v/>
      </c>
      <c r="I37" s="46"/>
    </row>
    <row r="38" spans="1:9" ht="25.5" hidden="1" customHeight="1" x14ac:dyDescent="0.2">
      <c r="C38" s="129"/>
      <c r="E38" s="2" t="str">
        <f>IF('General info'!$G12="","",'General info'!$G12)</f>
        <v>Ahmad</v>
      </c>
      <c r="F38" s="39"/>
      <c r="H38" s="43" t="str">
        <f t="shared" si="3"/>
        <v/>
      </c>
      <c r="I38" s="46"/>
    </row>
    <row r="39" spans="1:9" ht="25.5" hidden="1" customHeight="1" x14ac:dyDescent="0.2">
      <c r="F39" s="41"/>
    </row>
    <row r="40" spans="1:9" ht="25.5" hidden="1" customHeight="1" x14ac:dyDescent="0.2">
      <c r="A40" s="48" t="str">
        <f>"24."</f>
        <v>24.</v>
      </c>
      <c r="B40" s="127"/>
      <c r="C40" s="127"/>
      <c r="D40" s="58"/>
      <c r="E40" s="2" t="str">
        <f>IF('General info'!$G10="","",'General info'!$G10)</f>
        <v>Rohullah</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c r="C41" s="53"/>
      <c r="E41" s="2" t="str">
        <f>IF('General info'!$G11="","",'General info'!$G11)</f>
        <v>Asadullah</v>
      </c>
      <c r="F41" s="39"/>
      <c r="H41" s="43" t="str">
        <f t="shared" si="4"/>
        <v/>
      </c>
      <c r="I41" s="44"/>
    </row>
    <row r="42" spans="1:9" ht="25.5" hidden="1" customHeight="1" x14ac:dyDescent="0.2">
      <c r="A42" s="2"/>
      <c r="B42" s="49"/>
      <c r="C42" s="50"/>
      <c r="E42" s="2" t="e">
        <f>IF('General info'!#REF!="","",'General info'!#REF!)</f>
        <v>#REF!</v>
      </c>
      <c r="F42" s="39"/>
      <c r="H42" s="43" t="str">
        <f t="shared" si="4"/>
        <v/>
      </c>
      <c r="I42" s="44"/>
    </row>
    <row r="43" spans="1:9" ht="25.5" hidden="1" customHeight="1" x14ac:dyDescent="0.2">
      <c r="A43" s="2"/>
      <c r="B43" s="49"/>
      <c r="C43" s="50"/>
      <c r="E43" s="2" t="str">
        <f>IF('General info'!$G13="","",'General info'!$G13)</f>
        <v>Islam</v>
      </c>
      <c r="F43" s="39"/>
      <c r="H43" s="43" t="str">
        <f t="shared" si="4"/>
        <v/>
      </c>
      <c r="I43" s="44"/>
    </row>
    <row r="44" spans="1:9" ht="25.5" hidden="1" customHeight="1" x14ac:dyDescent="0.2">
      <c r="A44" s="2"/>
      <c r="B44" s="18"/>
      <c r="C44" s="51"/>
      <c r="E44" s="2" t="str">
        <f>IF('General info'!$G14="","",'General info'!$G14)</f>
        <v>Hafiz</v>
      </c>
      <c r="F44" s="39"/>
      <c r="H44" s="43" t="str">
        <f t="shared" si="4"/>
        <v/>
      </c>
      <c r="I44" s="45"/>
    </row>
    <row r="45" spans="1:9" ht="25.5" hidden="1" customHeight="1" x14ac:dyDescent="0.2">
      <c r="B45" s="1" t="s">
        <v>6</v>
      </c>
      <c r="E45" s="2" t="str">
        <f>IF('General info'!$G15="","",'General info'!$G15)</f>
        <v>Ataullah</v>
      </c>
      <c r="F45" s="39"/>
      <c r="H45" s="43" t="str">
        <f t="shared" si="4"/>
        <v/>
      </c>
    </row>
    <row r="46" spans="1:9" ht="25.5" hidden="1" customHeight="1" x14ac:dyDescent="0.2">
      <c r="C46" s="128"/>
      <c r="E46" s="2" t="str">
        <f>IF('General info'!$G16="","",'General info'!$G16)</f>
        <v>Fahima</v>
      </c>
      <c r="F46" s="39"/>
      <c r="H46" s="43" t="str">
        <f t="shared" si="4"/>
        <v/>
      </c>
      <c r="I46" s="46"/>
    </row>
    <row r="47" spans="1:9" ht="25.5" hidden="1" customHeight="1" x14ac:dyDescent="0.2">
      <c r="C47" s="129"/>
      <c r="E47" s="2" t="str">
        <f>IF('General info'!$G12="","",'General info'!$G12)</f>
        <v>Ahmad</v>
      </c>
      <c r="F47" s="39"/>
      <c r="H47" s="43" t="str">
        <f t="shared" si="4"/>
        <v/>
      </c>
      <c r="I47" s="46"/>
    </row>
    <row r="48" spans="1:9" ht="25.5" hidden="1" customHeight="1" x14ac:dyDescent="0.2">
      <c r="F48" s="41"/>
    </row>
    <row r="49" spans="1:9" ht="25.5" hidden="1" customHeight="1" x14ac:dyDescent="0.2">
      <c r="A49" s="48" t="str">
        <f>"25."</f>
        <v>25.</v>
      </c>
      <c r="B49" s="127"/>
      <c r="C49" s="127"/>
      <c r="D49" s="58"/>
      <c r="E49" s="2" t="str">
        <f>IF('General info'!$G10="","",'General info'!$G10)</f>
        <v>Rohullah</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c r="C50" s="53"/>
      <c r="E50" s="2" t="str">
        <f>IF('General info'!$G11="","",'General info'!$G11)</f>
        <v>Asadullah</v>
      </c>
      <c r="F50" s="39"/>
      <c r="H50" s="43" t="str">
        <f t="shared" si="5"/>
        <v/>
      </c>
      <c r="I50" s="44"/>
    </row>
    <row r="51" spans="1:9" hidden="1" x14ac:dyDescent="0.2">
      <c r="A51" s="2"/>
      <c r="B51" s="49"/>
      <c r="C51" s="50"/>
      <c r="E51" s="2" t="e">
        <f>IF('General info'!#REF!="","",'General info'!#REF!)</f>
        <v>#REF!</v>
      </c>
      <c r="F51" s="39"/>
      <c r="H51" s="43" t="str">
        <f t="shared" si="5"/>
        <v/>
      </c>
      <c r="I51" s="44"/>
    </row>
    <row r="52" spans="1:9" ht="25.5" hidden="1" customHeight="1" x14ac:dyDescent="0.2">
      <c r="A52" s="2"/>
      <c r="B52" s="49"/>
      <c r="C52" s="50"/>
      <c r="E52" s="2" t="str">
        <f>IF('General info'!$G13="","",'General info'!$G13)</f>
        <v>Islam</v>
      </c>
      <c r="F52" s="39"/>
      <c r="H52" s="43" t="str">
        <f t="shared" si="5"/>
        <v/>
      </c>
      <c r="I52" s="44"/>
    </row>
    <row r="53" spans="1:9" ht="25.5" hidden="1" customHeight="1" x14ac:dyDescent="0.2">
      <c r="A53" s="2"/>
      <c r="B53" s="18"/>
      <c r="C53" s="51"/>
      <c r="E53" s="2" t="str">
        <f>IF('General info'!$G14="","",'General info'!$G14)</f>
        <v>Hafiz</v>
      </c>
      <c r="F53" s="39"/>
      <c r="H53" s="43" t="str">
        <f t="shared" si="5"/>
        <v/>
      </c>
      <c r="I53" s="45"/>
    </row>
    <row r="54" spans="1:9" ht="25.5" hidden="1" customHeight="1" x14ac:dyDescent="0.2">
      <c r="B54" s="1" t="s">
        <v>6</v>
      </c>
      <c r="E54" s="2" t="str">
        <f>IF('General info'!$G15="","",'General info'!$G15)</f>
        <v>Ataullah</v>
      </c>
      <c r="F54" s="39"/>
      <c r="H54" s="43" t="str">
        <f t="shared" si="5"/>
        <v/>
      </c>
    </row>
    <row r="55" spans="1:9" ht="25.5" hidden="1" customHeight="1" x14ac:dyDescent="0.2">
      <c r="C55" s="128"/>
      <c r="E55" s="2" t="str">
        <f>IF('General info'!$G16="","",'General info'!$G16)</f>
        <v>Fahima</v>
      </c>
      <c r="F55" s="39"/>
      <c r="H55" s="43" t="str">
        <f t="shared" si="5"/>
        <v/>
      </c>
      <c r="I55" s="46"/>
    </row>
    <row r="56" spans="1:9" ht="25.5" hidden="1" customHeight="1" x14ac:dyDescent="0.2">
      <c r="C56" s="129"/>
      <c r="E56" s="2" t="str">
        <f>IF('General info'!$G12="","",'General info'!$G12)</f>
        <v>Ahmad</v>
      </c>
      <c r="F56" s="39"/>
      <c r="H56" s="43" t="str">
        <f t="shared" si="5"/>
        <v/>
      </c>
      <c r="I56" s="46"/>
    </row>
    <row r="57" spans="1:9" ht="25.5"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Afghanistan: Completed on 23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174" priority="1" stopIfTrue="1">
      <formula>$E48&lt;&gt;""</formula>
    </cfRule>
  </conditionalFormatting>
  <conditionalFormatting sqref="I5:I8">
    <cfRule type="expression" dxfId="173" priority="2" stopIfTrue="1">
      <formula>IF($D$4&lt;&gt;"",$D$4,$G$4)=$B5</formula>
    </cfRule>
    <cfRule type="expression" dxfId="172" priority="3" stopIfTrue="1">
      <formula>OR($D$4&lt;&gt;"",$G$4&lt;&gt;"-")</formula>
    </cfRule>
  </conditionalFormatting>
  <conditionalFormatting sqref="I14:I17">
    <cfRule type="expression" dxfId="171" priority="4" stopIfTrue="1">
      <formula>IF($D$13&lt;&gt;"",$D$13,$G$13)=$B14</formula>
    </cfRule>
    <cfRule type="expression" dxfId="170" priority="5" stopIfTrue="1">
      <formula>OR($D$13&lt;&gt;"",$G$13&lt;&gt;"-")</formula>
    </cfRule>
  </conditionalFormatting>
  <conditionalFormatting sqref="I23:I26 I41:I44 I32:I35 I50:I53">
    <cfRule type="expression" dxfId="169" priority="6" stopIfTrue="1">
      <formula>IF($D$22&lt;&gt;"",$D$22,$G$22)=$B23</formula>
    </cfRule>
    <cfRule type="expression" dxfId="168" priority="7" stopIfTrue="1">
      <formula>OR($D$22&lt;&gt;"",$G$22&lt;&gt;"-")</formula>
    </cfRule>
  </conditionalFormatting>
  <conditionalFormatting sqref="B23:C26">
    <cfRule type="expression" dxfId="167" priority="8" stopIfTrue="1">
      <formula>IF($D$22&lt;&gt;"",$D$22,$G$22)=$B23</formula>
    </cfRule>
    <cfRule type="expression" dxfId="166" priority="9" stopIfTrue="1">
      <formula>OR($D$22&lt;&gt;"",$G$22&lt;&gt;"-")</formula>
    </cfRule>
  </conditionalFormatting>
  <conditionalFormatting sqref="B14:C17">
    <cfRule type="expression" dxfId="165" priority="10" stopIfTrue="1">
      <formula>IF($D$13&lt;&gt;"",$D$13,$G$13)=$B14</formula>
    </cfRule>
    <cfRule type="expression" dxfId="164" priority="11" stopIfTrue="1">
      <formula>OR($D$13&lt;&gt;"",$G$13&lt;&gt;"-")</formula>
    </cfRule>
  </conditionalFormatting>
  <conditionalFormatting sqref="B5:C8">
    <cfRule type="expression" dxfId="163" priority="12" stopIfTrue="1">
      <formula>IF($D$4&lt;&gt;"",$D$4,$G$4)=$B5</formula>
    </cfRule>
    <cfRule type="expression" dxfId="162" priority="13" stopIfTrue="1">
      <formula>OR($D$4&lt;&gt;"",$G$4&lt;&gt;"-")</formula>
    </cfRule>
  </conditionalFormatting>
  <conditionalFormatting sqref="B32:C35">
    <cfRule type="expression" dxfId="161" priority="14" stopIfTrue="1">
      <formula>IF($D$31&lt;&gt;"",$D$31,$G$31)=$B32</formula>
    </cfRule>
    <cfRule type="expression" dxfId="160" priority="15" stopIfTrue="1">
      <formula>OR($D$31&lt;&gt;"",$G$31&lt;&gt;"-")</formula>
    </cfRule>
  </conditionalFormatting>
  <conditionalFormatting sqref="B41:C44 B50:C53">
    <cfRule type="expression" dxfId="159" priority="16" stopIfTrue="1">
      <formula>IF($D$40&lt;&gt;"",$D$40,$G$40)=$B41</formula>
    </cfRule>
    <cfRule type="expression" dxfId="158" priority="17" stopIfTrue="1">
      <formula>OR($D$40&lt;&gt;"",$G$40&lt;&gt;"-")</formula>
    </cfRule>
  </conditionalFormatting>
  <conditionalFormatting sqref="E4:E56">
    <cfRule type="expression" dxfId="157" priority="18" stopIfTrue="1">
      <formula>$E4&lt;&gt;""</formula>
    </cfRule>
  </conditionalFormatting>
  <conditionalFormatting sqref="F49:F56 F4:F47">
    <cfRule type="expression" dxfId="156" priority="19" stopIfTrue="1">
      <formula>$E4&lt;&gt;""</formula>
    </cfRule>
  </conditionalFormatting>
  <dataValidations count="1">
    <dataValidation type="list" allowBlank="1" showInputMessage="1" showErrorMessage="1" sqref="F4:F11 D13 D49 D40 D31 D4 D22 F13:F20 F22:F29 F31:F38 F49:F56 F40:F47">
      <formula1>$B$5:$B$8</formula1>
    </dataValidation>
  </dataValidations>
  <hyperlinks>
    <hyperlink ref="L1" location="Menu!A1" display="Return to Menu"/>
    <hyperlink ref="L2" location="'General info'!A1" display="Add/edit team members"/>
    <hyperlink ref="L3" location="'ii. Registration'!L3" display="Clear current sheet"/>
  </hyperlinks>
  <printOptions horizontalCentered="1"/>
  <pageMargins left="0.74803149606299213" right="0.74803149606299213" top="0.98425196850393704" bottom="0.98425196850393704" header="0.51181102362204722" footer="0.51181102362204722"/>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47"/>
    <pageSetUpPr fitToPage="1"/>
  </sheetPr>
  <dimension ref="A1:L58"/>
  <sheetViews>
    <sheetView topLeftCell="A9" workbookViewId="0">
      <selection activeCell="C19" sqref="C19:C20"/>
    </sheetView>
  </sheetViews>
  <sheetFormatPr defaultColWidth="9.140625"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67" t="s">
        <v>32</v>
      </c>
      <c r="F1" s="27"/>
      <c r="G1" s="27"/>
      <c r="K1" s="3" t="s">
        <v>196</v>
      </c>
      <c r="L1" s="65" t="s">
        <v>189</v>
      </c>
    </row>
    <row r="2" spans="1:12" ht="21.95" customHeight="1" x14ac:dyDescent="0.25">
      <c r="A2" s="47"/>
      <c r="D2" s="9" t="s">
        <v>22</v>
      </c>
      <c r="E2" s="26" t="s">
        <v>30</v>
      </c>
      <c r="F2" s="27"/>
      <c r="G2" s="27"/>
      <c r="L2" s="65" t="s">
        <v>192</v>
      </c>
    </row>
    <row r="3" spans="1:12" ht="21.95" customHeight="1" x14ac:dyDescent="0.2">
      <c r="D3" s="28" t="s">
        <v>74</v>
      </c>
      <c r="E3" s="7" t="s">
        <v>73</v>
      </c>
      <c r="F3" s="2" t="s">
        <v>65</v>
      </c>
      <c r="G3" s="7" t="s">
        <v>20</v>
      </c>
      <c r="H3" s="43"/>
      <c r="L3" s="65" t="s">
        <v>191</v>
      </c>
    </row>
    <row r="4" spans="1:12" ht="37.5" customHeight="1" x14ac:dyDescent="0.2">
      <c r="A4" s="87" t="str">
        <f>"7."</f>
        <v>7.</v>
      </c>
      <c r="B4" s="159" t="s">
        <v>85</v>
      </c>
      <c r="C4" s="159"/>
      <c r="D4" s="58" t="s">
        <v>4</v>
      </c>
      <c r="E4" s="2" t="str">
        <f>IF('General info'!$G10="","",'General info'!$G10)</f>
        <v>Rohullah</v>
      </c>
      <c r="F4" s="39"/>
      <c r="G4" s="8" t="str">
        <f>IF(COUNTBLANK(F4:F11)=8,"-",VLOOKUP(ROUND(SUM(H4:H11)/(8-COUNTBLANK(H4:H11)),0),score2,2,FALSE))</f>
        <v>-</v>
      </c>
      <c r="H4" s="43" t="str">
        <f t="shared" ref="H4:H11" si="0">IF(F4="","",VLOOKUP(F4,score,2,FALSE))</f>
        <v/>
      </c>
      <c r="I4" s="42" t="str">
        <f>IF(D4="",G4,D4)</f>
        <v>C</v>
      </c>
    </row>
    <row r="5" spans="1:12" ht="24.95" customHeight="1" x14ac:dyDescent="0.2">
      <c r="B5" s="82" t="s">
        <v>2</v>
      </c>
      <c r="C5" s="50" t="s">
        <v>86</v>
      </c>
      <c r="D5" s="40"/>
      <c r="E5" s="2" t="str">
        <f>IF('General info'!$G11="","",'General info'!$G11)</f>
        <v>Asadullah</v>
      </c>
      <c r="F5" s="39"/>
      <c r="H5" s="43" t="str">
        <f t="shared" si="0"/>
        <v/>
      </c>
      <c r="I5" s="44"/>
    </row>
    <row r="6" spans="1:12" ht="24.95" customHeight="1" x14ac:dyDescent="0.2">
      <c r="A6" s="2"/>
      <c r="B6" s="82" t="s">
        <v>3</v>
      </c>
      <c r="C6" s="50" t="s">
        <v>87</v>
      </c>
      <c r="D6" s="40"/>
      <c r="E6" s="2" t="e">
        <f>IF('General info'!#REF!="","",'General info'!#REF!)</f>
        <v>#REF!</v>
      </c>
      <c r="F6" s="39"/>
      <c r="H6" s="43" t="str">
        <f t="shared" si="0"/>
        <v/>
      </c>
      <c r="I6" s="44"/>
    </row>
    <row r="7" spans="1:12" ht="24.95" customHeight="1" x14ac:dyDescent="0.2">
      <c r="A7" s="2"/>
      <c r="B7" s="82" t="s">
        <v>4</v>
      </c>
      <c r="C7" s="50" t="s">
        <v>88</v>
      </c>
      <c r="D7" s="40"/>
      <c r="E7" s="2" t="str">
        <f>IF('General info'!$G13="","",'General info'!$G13)</f>
        <v>Islam</v>
      </c>
      <c r="F7" s="39"/>
      <c r="H7" s="43" t="str">
        <f t="shared" si="0"/>
        <v/>
      </c>
      <c r="I7" s="44"/>
    </row>
    <row r="8" spans="1:12" ht="38.25" x14ac:dyDescent="0.2">
      <c r="A8" s="2"/>
      <c r="B8" s="83" t="s">
        <v>5</v>
      </c>
      <c r="C8" s="51" t="s">
        <v>89</v>
      </c>
      <c r="D8" s="40"/>
      <c r="E8" s="2" t="str">
        <f>IF('General info'!$G14="","",'General info'!$G14)</f>
        <v>Hafiz</v>
      </c>
      <c r="F8" s="39"/>
      <c r="H8" s="43" t="str">
        <f t="shared" si="0"/>
        <v/>
      </c>
      <c r="I8" s="45"/>
    </row>
    <row r="9" spans="1:12" ht="25.5" customHeight="1" x14ac:dyDescent="0.2">
      <c r="A9" s="2"/>
      <c r="B9" s="1" t="s">
        <v>6</v>
      </c>
      <c r="C9" s="4"/>
      <c r="D9" s="40"/>
      <c r="E9" s="2" t="str">
        <f>IF('General info'!$G15="","",'General info'!$G15)</f>
        <v>Ataullah</v>
      </c>
      <c r="F9" s="39"/>
      <c r="H9" s="43" t="str">
        <f t="shared" si="0"/>
        <v/>
      </c>
      <c r="I9" s="45"/>
    </row>
    <row r="10" spans="1:12" ht="25.5" customHeight="1" x14ac:dyDescent="0.2">
      <c r="C10" s="128" t="s">
        <v>259</v>
      </c>
      <c r="D10" s="40"/>
      <c r="E10" s="2" t="str">
        <f>IF('General info'!$G16="","",'General info'!$G16)</f>
        <v>Fahima</v>
      </c>
      <c r="F10" s="39"/>
      <c r="H10" s="43" t="str">
        <f t="shared" si="0"/>
        <v/>
      </c>
      <c r="I10" s="46"/>
    </row>
    <row r="11" spans="1:12" ht="25.5" customHeight="1" x14ac:dyDescent="0.2">
      <c r="C11" s="129"/>
      <c r="D11" s="40"/>
      <c r="E11" s="2" t="str">
        <f>IF('General info'!$G12="","",'General info'!$G12)</f>
        <v>Ahmad</v>
      </c>
      <c r="F11" s="39"/>
      <c r="H11" s="43" t="str">
        <f t="shared" si="0"/>
        <v/>
      </c>
      <c r="I11" s="46"/>
    </row>
    <row r="12" spans="1:12" ht="12.75" customHeight="1" x14ac:dyDescent="0.2">
      <c r="C12" s="4"/>
      <c r="D12" s="40"/>
      <c r="F12" s="41"/>
      <c r="I12" s="45"/>
    </row>
    <row r="13" spans="1:12" ht="25.5" customHeight="1" x14ac:dyDescent="0.2">
      <c r="A13" s="87" t="str">
        <f>"8."</f>
        <v>8.</v>
      </c>
      <c r="B13" s="158" t="s">
        <v>90</v>
      </c>
      <c r="C13" s="158"/>
      <c r="D13" s="58" t="s">
        <v>4</v>
      </c>
      <c r="E13" s="2" t="str">
        <f>IF('General info'!$G10="","",'General info'!$G10)</f>
        <v>Rohullah</v>
      </c>
      <c r="F13" s="39"/>
      <c r="G13" s="8" t="str">
        <f>IF(COUNTBLANK(F13:F20)=8,"-",VLOOKUP(ROUND(SUM(H13:H20)/(8-COUNTBLANK(H13:H20)),0),score2,2,FALSE))</f>
        <v>-</v>
      </c>
      <c r="H13" s="43" t="str">
        <f t="shared" ref="H13:H20" si="1">IF(F13="","",VLOOKUP(F13,score,2,FALSE))</f>
        <v/>
      </c>
      <c r="I13" s="42" t="str">
        <f>IF(D13="",G13,D13)</f>
        <v>C</v>
      </c>
    </row>
    <row r="14" spans="1:12" ht="25.5" x14ac:dyDescent="0.2">
      <c r="A14" s="2"/>
      <c r="B14" s="81" t="s">
        <v>2</v>
      </c>
      <c r="C14" s="53" t="s">
        <v>91</v>
      </c>
      <c r="D14" s="40"/>
      <c r="E14" s="2" t="str">
        <f>IF('General info'!$G11="","",'General info'!$G11)</f>
        <v>Asadullah</v>
      </c>
      <c r="F14" s="39"/>
      <c r="H14" s="43" t="str">
        <f t="shared" si="1"/>
        <v/>
      </c>
      <c r="I14" s="44"/>
    </row>
    <row r="15" spans="1:12" ht="25.5" customHeight="1" x14ac:dyDescent="0.2">
      <c r="A15" s="2"/>
      <c r="B15" s="82" t="s">
        <v>3</v>
      </c>
      <c r="C15" s="50" t="s">
        <v>92</v>
      </c>
      <c r="D15" s="40"/>
      <c r="E15" s="2" t="e">
        <f>IF('General info'!#REF!="","",'General info'!#REF!)</f>
        <v>#REF!</v>
      </c>
      <c r="F15" s="39"/>
      <c r="H15" s="43" t="str">
        <f t="shared" si="1"/>
        <v/>
      </c>
      <c r="I15" s="44"/>
    </row>
    <row r="16" spans="1:12" ht="25.5" customHeight="1" x14ac:dyDescent="0.2">
      <c r="A16" s="2"/>
      <c r="B16" s="82" t="s">
        <v>4</v>
      </c>
      <c r="C16" s="50" t="s">
        <v>93</v>
      </c>
      <c r="D16" s="40"/>
      <c r="E16" s="2" t="str">
        <f>IF('General info'!$G13="","",'General info'!$G13)</f>
        <v>Islam</v>
      </c>
      <c r="F16" s="39"/>
      <c r="H16" s="43" t="str">
        <f t="shared" si="1"/>
        <v/>
      </c>
      <c r="I16" s="44"/>
    </row>
    <row r="17" spans="1:9" ht="25.5" customHeight="1" x14ac:dyDescent="0.2">
      <c r="A17" s="2"/>
      <c r="B17" s="18" t="s">
        <v>5</v>
      </c>
      <c r="C17" s="51" t="s">
        <v>94</v>
      </c>
      <c r="D17" s="40"/>
      <c r="E17" s="2" t="str">
        <f>IF('General info'!$G14="","",'General info'!$G14)</f>
        <v>Hafiz</v>
      </c>
      <c r="F17" s="39"/>
      <c r="H17" s="43" t="str">
        <f t="shared" si="1"/>
        <v/>
      </c>
      <c r="I17" s="45"/>
    </row>
    <row r="18" spans="1:9" ht="25.5" customHeight="1" x14ac:dyDescent="0.2">
      <c r="B18" s="1" t="s">
        <v>6</v>
      </c>
      <c r="C18" s="4"/>
      <c r="D18" s="40"/>
      <c r="E18" s="2" t="str">
        <f>IF('General info'!$G15="","",'General info'!$G15)</f>
        <v>Ataullah</v>
      </c>
      <c r="F18" s="39"/>
      <c r="H18" s="43" t="str">
        <f t="shared" si="1"/>
        <v/>
      </c>
      <c r="I18" s="45"/>
    </row>
    <row r="19" spans="1:9" ht="25.5" customHeight="1" x14ac:dyDescent="0.2">
      <c r="C19" s="128" t="s">
        <v>246</v>
      </c>
      <c r="D19" s="40"/>
      <c r="E19" s="2" t="str">
        <f>IF('General info'!$G16="","",'General info'!$G16)</f>
        <v>Fahima</v>
      </c>
      <c r="F19" s="39"/>
      <c r="H19" s="43" t="str">
        <f t="shared" si="1"/>
        <v/>
      </c>
      <c r="I19" s="46"/>
    </row>
    <row r="20" spans="1:9" ht="25.5" customHeight="1" x14ac:dyDescent="0.2">
      <c r="C20" s="129"/>
      <c r="D20" s="40"/>
      <c r="E20" s="2" t="str">
        <f>IF('General info'!$G12="","",'General info'!$G12)</f>
        <v>Ahmad</v>
      </c>
      <c r="F20" s="39"/>
      <c r="H20" s="43" t="str">
        <f t="shared" si="1"/>
        <v/>
      </c>
      <c r="I20" s="46"/>
    </row>
    <row r="21" spans="1:9" ht="12.75" customHeight="1" x14ac:dyDescent="0.2">
      <c r="C21" s="4"/>
      <c r="D21" s="40"/>
      <c r="F21" s="41"/>
      <c r="I21" s="45"/>
    </row>
    <row r="22" spans="1:9" ht="25.5" hidden="1" customHeight="1" x14ac:dyDescent="0.2">
      <c r="A22" s="48" t="str">
        <f>"6."</f>
        <v>6.</v>
      </c>
      <c r="B22" s="127" t="s">
        <v>60</v>
      </c>
      <c r="C22" s="127"/>
      <c r="D22" s="58"/>
      <c r="E22" s="2" t="str">
        <f>IF('General info'!$G10="","",'General info'!$G10)</f>
        <v>Rohullah</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t="s">
        <v>2</v>
      </c>
      <c r="C23" s="53"/>
      <c r="D23" s="40"/>
      <c r="E23" s="2" t="str">
        <f>IF('General info'!$G11="","",'General info'!$G11)</f>
        <v>Asadullah</v>
      </c>
      <c r="F23" s="39"/>
      <c r="H23" s="43" t="str">
        <f t="shared" si="2"/>
        <v/>
      </c>
      <c r="I23" s="44"/>
    </row>
    <row r="24" spans="1:9" ht="25.5" hidden="1" customHeight="1" x14ac:dyDescent="0.2">
      <c r="A24" s="2"/>
      <c r="B24" s="49" t="s">
        <v>3</v>
      </c>
      <c r="C24" s="50"/>
      <c r="D24" s="40"/>
      <c r="E24" s="2" t="e">
        <f>IF('General info'!#REF!="","",'General info'!#REF!)</f>
        <v>#REF!</v>
      </c>
      <c r="F24" s="39"/>
      <c r="H24" s="43" t="str">
        <f t="shared" si="2"/>
        <v/>
      </c>
      <c r="I24" s="44"/>
    </row>
    <row r="25" spans="1:9" ht="25.5" hidden="1" customHeight="1" x14ac:dyDescent="0.2">
      <c r="A25" s="2"/>
      <c r="B25" s="49" t="s">
        <v>4</v>
      </c>
      <c r="C25" s="50"/>
      <c r="D25" s="40"/>
      <c r="E25" s="2" t="str">
        <f>IF('General info'!$G13="","",'General info'!$G13)</f>
        <v>Islam</v>
      </c>
      <c r="F25" s="39"/>
      <c r="H25" s="43" t="str">
        <f t="shared" si="2"/>
        <v/>
      </c>
      <c r="I25" s="44"/>
    </row>
    <row r="26" spans="1:9" ht="25.5" hidden="1" customHeight="1" x14ac:dyDescent="0.2">
      <c r="A26" s="2"/>
      <c r="B26" s="18" t="s">
        <v>5</v>
      </c>
      <c r="C26" s="51"/>
      <c r="D26" s="40"/>
      <c r="E26" s="2" t="str">
        <f>IF('General info'!$G14="","",'General info'!$G14)</f>
        <v>Hafiz</v>
      </c>
      <c r="F26" s="39"/>
      <c r="H26" s="43" t="str">
        <f t="shared" si="2"/>
        <v/>
      </c>
      <c r="I26" s="45"/>
    </row>
    <row r="27" spans="1:9" ht="25.5" hidden="1" customHeight="1" x14ac:dyDescent="0.2">
      <c r="B27" s="1" t="s">
        <v>6</v>
      </c>
      <c r="D27" s="40"/>
      <c r="E27" s="2" t="str">
        <f>IF('General info'!$G15="","",'General info'!$G15)</f>
        <v>Ataullah</v>
      </c>
      <c r="F27" s="39"/>
      <c r="H27" s="43" t="str">
        <f t="shared" si="2"/>
        <v/>
      </c>
    </row>
    <row r="28" spans="1:9" ht="25.5" hidden="1" customHeight="1" x14ac:dyDescent="0.2">
      <c r="C28" s="128"/>
      <c r="D28" s="40"/>
      <c r="E28" s="2" t="str">
        <f>IF('General info'!$G16="","",'General info'!$G16)</f>
        <v>Fahima</v>
      </c>
      <c r="F28" s="39"/>
      <c r="H28" s="43" t="str">
        <f t="shared" si="2"/>
        <v/>
      </c>
      <c r="I28" s="46"/>
    </row>
    <row r="29" spans="1:9" ht="25.5" hidden="1" customHeight="1" x14ac:dyDescent="0.2">
      <c r="C29" s="129"/>
      <c r="D29" s="40"/>
      <c r="E29" s="2" t="str">
        <f>IF('General info'!$G12="","",'General info'!$G12)</f>
        <v>Ahmad</v>
      </c>
      <c r="F29" s="39"/>
      <c r="H29" s="43" t="str">
        <f t="shared" si="2"/>
        <v/>
      </c>
      <c r="I29" s="46"/>
    </row>
    <row r="30" spans="1:9" ht="25.5" hidden="1" customHeight="1" x14ac:dyDescent="0.2">
      <c r="F30" s="41"/>
    </row>
    <row r="31" spans="1:9" ht="25.5" hidden="1" customHeight="1" x14ac:dyDescent="0.2">
      <c r="A31" s="48" t="str">
        <f>"23."</f>
        <v>23.</v>
      </c>
      <c r="B31" s="127" t="s">
        <v>155</v>
      </c>
      <c r="C31" s="127"/>
      <c r="D31" s="58"/>
      <c r="E31" s="2" t="str">
        <f>IF('General info'!$G10="","",'General info'!$G10)</f>
        <v>Rohullah</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Asadullah</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Islam</v>
      </c>
      <c r="F34" s="39"/>
      <c r="H34" s="43" t="str">
        <f t="shared" si="3"/>
        <v/>
      </c>
      <c r="I34" s="44"/>
    </row>
    <row r="35" spans="1:9" ht="25.5" hidden="1" customHeight="1" x14ac:dyDescent="0.2">
      <c r="A35" s="2"/>
      <c r="B35" s="18" t="s">
        <v>5</v>
      </c>
      <c r="C35" s="51"/>
      <c r="E35" s="2" t="str">
        <f>IF('General info'!$G14="","",'General info'!$G14)</f>
        <v>Hafiz</v>
      </c>
      <c r="F35" s="39"/>
      <c r="H35" s="43" t="str">
        <f t="shared" si="3"/>
        <v/>
      </c>
      <c r="I35" s="45"/>
    </row>
    <row r="36" spans="1:9" ht="25.5" hidden="1" customHeight="1" x14ac:dyDescent="0.2">
      <c r="B36" s="1" t="s">
        <v>6</v>
      </c>
      <c r="E36" s="2" t="str">
        <f>IF('General info'!$G15="","",'General info'!$G15)</f>
        <v>Ataullah</v>
      </c>
      <c r="F36" s="39"/>
      <c r="H36" s="43" t="str">
        <f t="shared" si="3"/>
        <v/>
      </c>
    </row>
    <row r="37" spans="1:9" ht="25.5" hidden="1" customHeight="1" x14ac:dyDescent="0.2">
      <c r="C37" s="128"/>
      <c r="E37" s="2" t="str">
        <f>IF('General info'!$G16="","",'General info'!$G16)</f>
        <v>Fahima</v>
      </c>
      <c r="F37" s="39"/>
      <c r="H37" s="43" t="str">
        <f t="shared" si="3"/>
        <v/>
      </c>
      <c r="I37" s="46"/>
    </row>
    <row r="38" spans="1:9" ht="25.5" hidden="1" customHeight="1" x14ac:dyDescent="0.2">
      <c r="C38" s="129"/>
      <c r="E38" s="2" t="str">
        <f>IF('General info'!$G12="","",'General info'!$G12)</f>
        <v>Ahmad</v>
      </c>
      <c r="F38" s="39"/>
      <c r="H38" s="43" t="str">
        <f t="shared" si="3"/>
        <v/>
      </c>
      <c r="I38" s="46"/>
    </row>
    <row r="39" spans="1:9" ht="25.5" hidden="1" customHeight="1" x14ac:dyDescent="0.2">
      <c r="F39" s="41"/>
    </row>
    <row r="40" spans="1:9" ht="25.5" hidden="1" customHeight="1" x14ac:dyDescent="0.2">
      <c r="A40" s="48" t="str">
        <f>"24."</f>
        <v>24.</v>
      </c>
      <c r="B40" s="127" t="s">
        <v>186</v>
      </c>
      <c r="C40" s="127"/>
      <c r="D40" s="58"/>
      <c r="E40" s="2" t="str">
        <f>IF('General info'!$G10="","",'General info'!$G10)</f>
        <v>Rohullah</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Asadullah</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Islam</v>
      </c>
      <c r="F43" s="39"/>
      <c r="H43" s="43" t="str">
        <f t="shared" si="4"/>
        <v/>
      </c>
      <c r="I43" s="44"/>
    </row>
    <row r="44" spans="1:9" ht="25.5" hidden="1" customHeight="1" x14ac:dyDescent="0.2">
      <c r="A44" s="2"/>
      <c r="B44" s="18" t="s">
        <v>5</v>
      </c>
      <c r="C44" s="51"/>
      <c r="E44" s="2" t="str">
        <f>IF('General info'!$G14="","",'General info'!$G14)</f>
        <v>Hafiz</v>
      </c>
      <c r="F44" s="39"/>
      <c r="H44" s="43" t="str">
        <f t="shared" si="4"/>
        <v/>
      </c>
      <c r="I44" s="45"/>
    </row>
    <row r="45" spans="1:9" ht="25.5" hidden="1" customHeight="1" x14ac:dyDescent="0.2">
      <c r="B45" s="1" t="s">
        <v>6</v>
      </c>
      <c r="E45" s="2" t="str">
        <f>IF('General info'!$G15="","",'General info'!$G15)</f>
        <v>Ataullah</v>
      </c>
      <c r="F45" s="39"/>
      <c r="H45" s="43" t="str">
        <f t="shared" si="4"/>
        <v/>
      </c>
    </row>
    <row r="46" spans="1:9" ht="25.5" hidden="1" customHeight="1" x14ac:dyDescent="0.2">
      <c r="C46" s="128"/>
      <c r="E46" s="2" t="str">
        <f>IF('General info'!$G16="","",'General info'!$G16)</f>
        <v>Fahima</v>
      </c>
      <c r="F46" s="39"/>
      <c r="H46" s="43" t="str">
        <f t="shared" si="4"/>
        <v/>
      </c>
      <c r="I46" s="46"/>
    </row>
    <row r="47" spans="1:9" ht="25.5" hidden="1" customHeight="1" x14ac:dyDescent="0.2">
      <c r="C47" s="129"/>
      <c r="E47" s="2" t="str">
        <f>IF('General info'!$G12="","",'General info'!$G12)</f>
        <v>Ahmad</v>
      </c>
      <c r="F47" s="39"/>
      <c r="H47" s="43" t="str">
        <f t="shared" si="4"/>
        <v/>
      </c>
      <c r="I47" s="46"/>
    </row>
    <row r="48" spans="1:9" ht="25.5" hidden="1" customHeight="1" x14ac:dyDescent="0.2">
      <c r="F48" s="41"/>
    </row>
    <row r="49" spans="1:9" ht="25.5" hidden="1" customHeight="1" x14ac:dyDescent="0.2">
      <c r="A49" s="48" t="str">
        <f>"25."</f>
        <v>25.</v>
      </c>
      <c r="B49" s="127" t="s">
        <v>163</v>
      </c>
      <c r="C49" s="127"/>
      <c r="D49" s="58"/>
      <c r="E49" s="2" t="str">
        <f>IF('General info'!$G10="","",'General info'!$G10)</f>
        <v>Rohullah</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Asadullah</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Islam</v>
      </c>
      <c r="F52" s="39"/>
      <c r="H52" s="43" t="str">
        <f t="shared" si="5"/>
        <v/>
      </c>
      <c r="I52" s="44"/>
    </row>
    <row r="53" spans="1:9" ht="25.5" hidden="1" customHeight="1" x14ac:dyDescent="0.2">
      <c r="A53" s="2"/>
      <c r="B53" s="18" t="s">
        <v>5</v>
      </c>
      <c r="C53" s="51"/>
      <c r="E53" s="2" t="str">
        <f>IF('General info'!$G14="","",'General info'!$G14)</f>
        <v>Hafiz</v>
      </c>
      <c r="F53" s="39"/>
      <c r="H53" s="43" t="str">
        <f t="shared" si="5"/>
        <v/>
      </c>
      <c r="I53" s="45"/>
    </row>
    <row r="54" spans="1:9" ht="25.5" hidden="1" customHeight="1" x14ac:dyDescent="0.2">
      <c r="B54" s="1" t="s">
        <v>6</v>
      </c>
      <c r="E54" s="2" t="str">
        <f>IF('General info'!$G15="","",'General info'!$G15)</f>
        <v>Ataullah</v>
      </c>
      <c r="F54" s="39"/>
      <c r="H54" s="43" t="str">
        <f t="shared" si="5"/>
        <v/>
      </c>
    </row>
    <row r="55" spans="1:9" ht="25.5" hidden="1" customHeight="1" x14ac:dyDescent="0.2">
      <c r="C55" s="128"/>
      <c r="E55" s="2" t="str">
        <f>IF('General info'!$G16="","",'General info'!$G16)</f>
        <v>Fahima</v>
      </c>
      <c r="F55" s="39"/>
      <c r="H55" s="43" t="str">
        <f t="shared" si="5"/>
        <v/>
      </c>
      <c r="I55" s="46"/>
    </row>
    <row r="56" spans="1:9" ht="25.5" hidden="1" customHeight="1" x14ac:dyDescent="0.2">
      <c r="C56" s="129"/>
      <c r="E56" s="2" t="str">
        <f>IF('General info'!$G12="","",'General info'!$G12)</f>
        <v>Ahmad</v>
      </c>
      <c r="F56" s="39"/>
      <c r="H56" s="43" t="str">
        <f t="shared" si="5"/>
        <v/>
      </c>
      <c r="I56" s="46"/>
    </row>
    <row r="57" spans="1:9" ht="25.5" hidden="1"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Afghanistan: Completed on 23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155" priority="1" stopIfTrue="1">
      <formula>$E48&lt;&gt;""</formula>
    </cfRule>
  </conditionalFormatting>
  <conditionalFormatting sqref="I5:I8">
    <cfRule type="expression" dxfId="154" priority="2" stopIfTrue="1">
      <formula>IF($D$4&lt;&gt;"",$D$4,$G$4)=$B5</formula>
    </cfRule>
    <cfRule type="expression" dxfId="153" priority="3" stopIfTrue="1">
      <formula>OR($D$4&lt;&gt;"",$G$4&lt;&gt;"-")</formula>
    </cfRule>
  </conditionalFormatting>
  <conditionalFormatting sqref="I14:I17">
    <cfRule type="expression" dxfId="152" priority="4" stopIfTrue="1">
      <formula>IF($D$13&lt;&gt;"",$D$13,$G$13)=$B14</formula>
    </cfRule>
    <cfRule type="expression" dxfId="151" priority="5" stopIfTrue="1">
      <formula>OR($D$13&lt;&gt;"",$G$13&lt;&gt;"-")</formula>
    </cfRule>
  </conditionalFormatting>
  <conditionalFormatting sqref="I23:I26 I41:I44 I32:I35 I50:I53">
    <cfRule type="expression" dxfId="150" priority="6" stopIfTrue="1">
      <formula>IF($D$22&lt;&gt;"",$D$22,$G$22)=$B23</formula>
    </cfRule>
    <cfRule type="expression" dxfId="149" priority="7" stopIfTrue="1">
      <formula>OR($D$22&lt;&gt;"",$G$22&lt;&gt;"-")</formula>
    </cfRule>
  </conditionalFormatting>
  <conditionalFormatting sqref="B23:C26">
    <cfRule type="expression" dxfId="148" priority="8" stopIfTrue="1">
      <formula>IF($D$22&lt;&gt;"",$D$22,$G$22)=$B23</formula>
    </cfRule>
    <cfRule type="expression" dxfId="147" priority="9" stopIfTrue="1">
      <formula>OR($D$22&lt;&gt;"",$G$22&lt;&gt;"-")</formula>
    </cfRule>
  </conditionalFormatting>
  <conditionalFormatting sqref="B14:C17">
    <cfRule type="expression" dxfId="146" priority="10" stopIfTrue="1">
      <formula>IF($D$13&lt;&gt;"",$D$13,$G$13)=$B14</formula>
    </cfRule>
    <cfRule type="expression" dxfId="145" priority="11" stopIfTrue="1">
      <formula>OR($D$13&lt;&gt;"",$G$13&lt;&gt;"-")</formula>
    </cfRule>
  </conditionalFormatting>
  <conditionalFormatting sqref="B5:C8">
    <cfRule type="expression" dxfId="144" priority="12" stopIfTrue="1">
      <formula>IF($D$4&lt;&gt;"",$D$4,$G$4)=$B5</formula>
    </cfRule>
    <cfRule type="expression" dxfId="143" priority="13" stopIfTrue="1">
      <formula>OR($D$4&lt;&gt;"",$G$4&lt;&gt;"-")</formula>
    </cfRule>
  </conditionalFormatting>
  <conditionalFormatting sqref="B32:C35">
    <cfRule type="expression" dxfId="142" priority="14" stopIfTrue="1">
      <formula>IF($D$31&lt;&gt;"",$D$31,$G$31)=$B32</formula>
    </cfRule>
    <cfRule type="expression" dxfId="141" priority="15" stopIfTrue="1">
      <formula>OR($D$31&lt;&gt;"",$G$31&lt;&gt;"-")</formula>
    </cfRule>
  </conditionalFormatting>
  <conditionalFormatting sqref="B41:C44 B50:C53">
    <cfRule type="expression" dxfId="140" priority="16" stopIfTrue="1">
      <formula>IF($D$40&lt;&gt;"",$D$40,$G$40)=$B41</formula>
    </cfRule>
    <cfRule type="expression" dxfId="139" priority="17" stopIfTrue="1">
      <formula>OR($D$40&lt;&gt;"",$G$40&lt;&gt;"-")</formula>
    </cfRule>
  </conditionalFormatting>
  <conditionalFormatting sqref="E4:E56">
    <cfRule type="expression" dxfId="138" priority="18" stopIfTrue="1">
      <formula>$E4&lt;&gt;""</formula>
    </cfRule>
  </conditionalFormatting>
  <conditionalFormatting sqref="F4:F47 F49:F56">
    <cfRule type="expression" dxfId="137"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iii. Organization'!L3" display="Clear current sheet"/>
  </hyperlinks>
  <printOptions horizont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47"/>
    <pageSetUpPr fitToPage="1"/>
  </sheetPr>
  <dimension ref="A1:L58"/>
  <sheetViews>
    <sheetView workbookViewId="0">
      <selection activeCell="L7" sqref="L7"/>
    </sheetView>
  </sheetViews>
  <sheetFormatPr defaultColWidth="9.140625"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67" t="s">
        <v>95</v>
      </c>
      <c r="F1" s="27"/>
      <c r="G1" s="27"/>
      <c r="K1" s="3" t="s">
        <v>196</v>
      </c>
      <c r="L1" s="65" t="s">
        <v>189</v>
      </c>
    </row>
    <row r="2" spans="1:12" ht="45.75" customHeight="1" x14ac:dyDescent="0.2">
      <c r="A2" s="160" t="s">
        <v>222</v>
      </c>
      <c r="B2" s="160"/>
      <c r="C2" s="160"/>
      <c r="D2" s="9" t="s">
        <v>22</v>
      </c>
      <c r="E2" s="26" t="s">
        <v>30</v>
      </c>
      <c r="F2" s="27"/>
      <c r="G2" s="27"/>
      <c r="L2" s="65" t="s">
        <v>192</v>
      </c>
    </row>
    <row r="3" spans="1:12" ht="21.95" customHeight="1" x14ac:dyDescent="0.2">
      <c r="D3" s="28" t="s">
        <v>74</v>
      </c>
      <c r="E3" s="7" t="s">
        <v>73</v>
      </c>
      <c r="F3" s="2" t="s">
        <v>65</v>
      </c>
      <c r="G3" s="7" t="s">
        <v>20</v>
      </c>
      <c r="H3" s="43"/>
      <c r="L3" s="65" t="s">
        <v>191</v>
      </c>
    </row>
    <row r="4" spans="1:12" ht="24.75" customHeight="1" x14ac:dyDescent="0.2">
      <c r="A4" s="87" t="str">
        <f>"9."</f>
        <v>9.</v>
      </c>
      <c r="B4" s="159" t="s">
        <v>96</v>
      </c>
      <c r="C4" s="159"/>
      <c r="D4" s="58" t="s">
        <v>5</v>
      </c>
      <c r="E4" s="2" t="str">
        <f>IF('General info'!$G10="","",'General info'!$G10)</f>
        <v>Rohullah</v>
      </c>
      <c r="F4" s="39"/>
      <c r="G4" s="8" t="str">
        <f>IF(COUNTBLANK(F4:F11)=8,"-",VLOOKUP(ROUND(SUM(H4:H11)/(8-COUNTBLANK(H4:H11)),0),score2,2,FALSE))</f>
        <v>-</v>
      </c>
      <c r="H4" s="43" t="str">
        <f t="shared" ref="H4:H11" si="0">IF(F4="","",VLOOKUP(F4,score,2,FALSE))</f>
        <v/>
      </c>
      <c r="I4" s="42" t="str">
        <f>IF(D4="",G4,D4)</f>
        <v>D</v>
      </c>
    </row>
    <row r="5" spans="1:12" ht="24.95" customHeight="1" x14ac:dyDescent="0.2">
      <c r="B5" s="82" t="s">
        <v>2</v>
      </c>
      <c r="C5" s="50" t="s">
        <v>97</v>
      </c>
      <c r="D5" s="40"/>
      <c r="E5" s="2" t="str">
        <f>IF('General info'!$G11="","",'General info'!$G11)</f>
        <v>Asadullah</v>
      </c>
      <c r="F5" s="39"/>
      <c r="H5" s="43" t="str">
        <f t="shared" si="0"/>
        <v/>
      </c>
      <c r="I5" s="44"/>
    </row>
    <row r="6" spans="1:12" ht="24.95" customHeight="1" x14ac:dyDescent="0.2">
      <c r="A6" s="2"/>
      <c r="B6" s="49" t="s">
        <v>3</v>
      </c>
      <c r="C6" s="50" t="s">
        <v>98</v>
      </c>
      <c r="D6" s="40"/>
      <c r="E6" s="2" t="e">
        <f>IF('General info'!#REF!="","",'General info'!#REF!)</f>
        <v>#REF!</v>
      </c>
      <c r="F6" s="39"/>
      <c r="H6" s="43" t="str">
        <f t="shared" si="0"/>
        <v/>
      </c>
      <c r="I6" s="44"/>
    </row>
    <row r="7" spans="1:12" ht="24.95" customHeight="1" x14ac:dyDescent="0.2">
      <c r="A7" s="2"/>
      <c r="B7" s="49" t="s">
        <v>4</v>
      </c>
      <c r="C7" s="50" t="s">
        <v>99</v>
      </c>
      <c r="D7" s="40"/>
      <c r="E7" s="2" t="str">
        <f>IF('General info'!$G13="","",'General info'!$G13)</f>
        <v>Islam</v>
      </c>
      <c r="F7" s="39"/>
      <c r="H7" s="43" t="str">
        <f t="shared" si="0"/>
        <v/>
      </c>
      <c r="I7" s="44"/>
    </row>
    <row r="8" spans="1:12" ht="24.95" customHeight="1" x14ac:dyDescent="0.2">
      <c r="A8" s="2"/>
      <c r="B8" s="86" t="s">
        <v>5</v>
      </c>
      <c r="C8" s="51" t="s">
        <v>100</v>
      </c>
      <c r="D8" s="40"/>
      <c r="E8" s="2" t="str">
        <f>IF('General info'!$G14="","",'General info'!$G14)</f>
        <v>Hafiz</v>
      </c>
      <c r="F8" s="39"/>
      <c r="H8" s="43" t="str">
        <f t="shared" si="0"/>
        <v/>
      </c>
      <c r="I8" s="45"/>
    </row>
    <row r="9" spans="1:12" ht="25.5" customHeight="1" x14ac:dyDescent="0.2">
      <c r="A9" s="2"/>
      <c r="B9" s="1" t="s">
        <v>6</v>
      </c>
      <c r="C9" s="4"/>
      <c r="D9" s="40"/>
      <c r="E9" s="2" t="str">
        <f>IF('General info'!$G15="","",'General info'!$G15)</f>
        <v>Ataullah</v>
      </c>
      <c r="F9" s="39"/>
      <c r="H9" s="43" t="str">
        <f t="shared" si="0"/>
        <v/>
      </c>
      <c r="I9" s="45"/>
    </row>
    <row r="10" spans="1:12" ht="25.5" customHeight="1" x14ac:dyDescent="0.2">
      <c r="C10" s="128" t="s">
        <v>257</v>
      </c>
      <c r="D10" s="40"/>
      <c r="E10" s="2" t="str">
        <f>IF('General info'!$G16="","",'General info'!$G16)</f>
        <v>Fahima</v>
      </c>
      <c r="F10" s="39"/>
      <c r="H10" s="43" t="str">
        <f t="shared" si="0"/>
        <v/>
      </c>
      <c r="I10" s="46"/>
    </row>
    <row r="11" spans="1:12" ht="25.5" customHeight="1" x14ac:dyDescent="0.2">
      <c r="C11" s="129"/>
      <c r="D11" s="40"/>
      <c r="E11" s="2" t="str">
        <f>IF('General info'!$G12="","",'General info'!$G12)</f>
        <v>Ahmad</v>
      </c>
      <c r="F11" s="39"/>
      <c r="H11" s="43" t="str">
        <f t="shared" si="0"/>
        <v/>
      </c>
      <c r="I11" s="46"/>
    </row>
    <row r="12" spans="1:12" ht="12.75" customHeight="1" x14ac:dyDescent="0.2">
      <c r="C12" s="4"/>
      <c r="D12" s="40"/>
      <c r="F12" s="41"/>
      <c r="I12" s="45"/>
    </row>
    <row r="13" spans="1:12" ht="25.5" customHeight="1" x14ac:dyDescent="0.2">
      <c r="A13" s="87" t="str">
        <f>"10."</f>
        <v>10.</v>
      </c>
      <c r="B13" s="127" t="s">
        <v>101</v>
      </c>
      <c r="C13" s="127"/>
      <c r="D13" s="58" t="s">
        <v>5</v>
      </c>
      <c r="E13" s="2" t="str">
        <f>IF('General info'!$G10="","",'General info'!$G10)</f>
        <v>Rohullah</v>
      </c>
      <c r="F13" s="39"/>
      <c r="G13" s="8" t="str">
        <f>IF(COUNTBLANK(F13:F20)=8,"-",VLOOKUP(ROUND(SUM(H13:H20)/(8-COUNTBLANK(H13:H20)),0),score2,2,FALSE))</f>
        <v>-</v>
      </c>
      <c r="H13" s="43" t="str">
        <f t="shared" ref="H13:H20" si="1">IF(F13="","",VLOOKUP(F13,score,2,FALSE))</f>
        <v/>
      </c>
      <c r="I13" s="42" t="str">
        <f>IF(D13="",G13,D13)</f>
        <v>D</v>
      </c>
    </row>
    <row r="14" spans="1:12" ht="25.5" x14ac:dyDescent="0.2">
      <c r="A14" s="2"/>
      <c r="B14" s="81" t="s">
        <v>2</v>
      </c>
      <c r="C14" s="53" t="s">
        <v>102</v>
      </c>
      <c r="D14" s="40"/>
      <c r="E14" s="2" t="str">
        <f>IF('General info'!$G11="","",'General info'!$G11)</f>
        <v>Asadullah</v>
      </c>
      <c r="F14" s="39"/>
      <c r="H14" s="43" t="str">
        <f t="shared" si="1"/>
        <v/>
      </c>
      <c r="I14" s="44"/>
    </row>
    <row r="15" spans="1:12" ht="25.5" customHeight="1" x14ac:dyDescent="0.2">
      <c r="A15" s="2"/>
      <c r="B15" s="49" t="s">
        <v>3</v>
      </c>
      <c r="C15" s="50" t="s">
        <v>103</v>
      </c>
      <c r="D15" s="40"/>
      <c r="E15" s="2" t="e">
        <f>IF('General info'!#REF!="","",'General info'!#REF!)</f>
        <v>#REF!</v>
      </c>
      <c r="F15" s="39"/>
      <c r="H15" s="43" t="str">
        <f t="shared" si="1"/>
        <v/>
      </c>
      <c r="I15" s="44"/>
    </row>
    <row r="16" spans="1:12" ht="25.5" customHeight="1" x14ac:dyDescent="0.2">
      <c r="A16" s="2"/>
      <c r="B16" s="49" t="s">
        <v>4</v>
      </c>
      <c r="C16" s="50" t="s">
        <v>104</v>
      </c>
      <c r="D16" s="40"/>
      <c r="E16" s="2" t="str">
        <f>IF('General info'!$G13="","",'General info'!$G13)</f>
        <v>Islam</v>
      </c>
      <c r="F16" s="39"/>
      <c r="H16" s="43" t="str">
        <f t="shared" si="1"/>
        <v/>
      </c>
      <c r="I16" s="44"/>
    </row>
    <row r="17" spans="1:9" ht="25.5" customHeight="1" x14ac:dyDescent="0.2">
      <c r="A17" s="2"/>
      <c r="B17" s="86" t="s">
        <v>5</v>
      </c>
      <c r="C17" s="51" t="s">
        <v>105</v>
      </c>
      <c r="D17" s="40"/>
      <c r="E17" s="2" t="str">
        <f>IF('General info'!$G14="","",'General info'!$G14)</f>
        <v>Hafiz</v>
      </c>
      <c r="F17" s="39"/>
      <c r="H17" s="43" t="str">
        <f t="shared" si="1"/>
        <v/>
      </c>
      <c r="I17" s="45"/>
    </row>
    <row r="18" spans="1:9" ht="25.5" customHeight="1" x14ac:dyDescent="0.2">
      <c r="B18" s="1" t="s">
        <v>6</v>
      </c>
      <c r="C18" s="4"/>
      <c r="D18" s="40"/>
      <c r="E18" s="2" t="str">
        <f>IF('General info'!$G15="","",'General info'!$G15)</f>
        <v>Ataullah</v>
      </c>
      <c r="F18" s="39"/>
      <c r="H18" s="43" t="str">
        <f t="shared" si="1"/>
        <v/>
      </c>
      <c r="I18" s="45"/>
    </row>
    <row r="19" spans="1:9" ht="25.5" customHeight="1" x14ac:dyDescent="0.2">
      <c r="C19" s="161" t="s">
        <v>258</v>
      </c>
      <c r="D19" s="40"/>
      <c r="E19" s="2" t="str">
        <f>IF('General info'!$G16="","",'General info'!$G16)</f>
        <v>Fahima</v>
      </c>
      <c r="F19" s="39"/>
      <c r="H19" s="43" t="str">
        <f t="shared" si="1"/>
        <v/>
      </c>
      <c r="I19" s="46"/>
    </row>
    <row r="20" spans="1:9" ht="25.5" customHeight="1" x14ac:dyDescent="0.2">
      <c r="C20" s="129"/>
      <c r="D20" s="40"/>
      <c r="E20" s="2" t="str">
        <f>IF('General info'!$G12="","",'General info'!$G12)</f>
        <v>Ahmad</v>
      </c>
      <c r="F20" s="39"/>
      <c r="H20" s="43" t="str">
        <f t="shared" si="1"/>
        <v/>
      </c>
      <c r="I20" s="46"/>
    </row>
    <row r="21" spans="1:9" ht="12.75" customHeight="1" x14ac:dyDescent="0.2">
      <c r="C21" s="4"/>
      <c r="D21" s="40"/>
      <c r="F21" s="41"/>
      <c r="I21" s="45"/>
    </row>
    <row r="22" spans="1:9" ht="25.5" hidden="1" customHeight="1" x14ac:dyDescent="0.2">
      <c r="A22" s="48" t="str">
        <f>"6."</f>
        <v>6.</v>
      </c>
      <c r="B22" s="127" t="s">
        <v>60</v>
      </c>
      <c r="C22" s="127"/>
      <c r="D22" s="58"/>
      <c r="E22" s="2" t="str">
        <f>IF('General info'!$G10="","",'General info'!$G10)</f>
        <v>Rohullah</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t="s">
        <v>2</v>
      </c>
      <c r="C23" s="53"/>
      <c r="D23" s="40"/>
      <c r="E23" s="2" t="str">
        <f>IF('General info'!$G11="","",'General info'!$G11)</f>
        <v>Asadullah</v>
      </c>
      <c r="F23" s="39"/>
      <c r="H23" s="43" t="str">
        <f t="shared" si="2"/>
        <v/>
      </c>
      <c r="I23" s="44"/>
    </row>
    <row r="24" spans="1:9" ht="25.5" hidden="1" customHeight="1" x14ac:dyDescent="0.2">
      <c r="A24" s="2"/>
      <c r="B24" s="49" t="s">
        <v>3</v>
      </c>
      <c r="C24" s="50"/>
      <c r="D24" s="40"/>
      <c r="E24" s="2" t="e">
        <f>IF('General info'!#REF!="","",'General info'!#REF!)</f>
        <v>#REF!</v>
      </c>
      <c r="F24" s="39"/>
      <c r="H24" s="43" t="str">
        <f t="shared" si="2"/>
        <v/>
      </c>
      <c r="I24" s="44"/>
    </row>
    <row r="25" spans="1:9" ht="25.5" hidden="1" customHeight="1" x14ac:dyDescent="0.2">
      <c r="A25" s="2"/>
      <c r="B25" s="49" t="s">
        <v>4</v>
      </c>
      <c r="C25" s="50"/>
      <c r="D25" s="40"/>
      <c r="E25" s="2" t="str">
        <f>IF('General info'!$G13="","",'General info'!$G13)</f>
        <v>Islam</v>
      </c>
      <c r="F25" s="39"/>
      <c r="H25" s="43" t="str">
        <f t="shared" si="2"/>
        <v/>
      </c>
      <c r="I25" s="44"/>
    </row>
    <row r="26" spans="1:9" ht="25.5" hidden="1" customHeight="1" x14ac:dyDescent="0.2">
      <c r="A26" s="2"/>
      <c r="B26" s="18" t="s">
        <v>5</v>
      </c>
      <c r="C26" s="51"/>
      <c r="D26" s="40"/>
      <c r="E26" s="2" t="str">
        <f>IF('General info'!$G14="","",'General info'!$G14)</f>
        <v>Hafiz</v>
      </c>
      <c r="F26" s="39"/>
      <c r="H26" s="43" t="str">
        <f t="shared" si="2"/>
        <v/>
      </c>
      <c r="I26" s="45"/>
    </row>
    <row r="27" spans="1:9" ht="25.5" hidden="1" customHeight="1" x14ac:dyDescent="0.2">
      <c r="B27" s="1" t="s">
        <v>6</v>
      </c>
      <c r="D27" s="40"/>
      <c r="E27" s="2" t="str">
        <f>IF('General info'!$G15="","",'General info'!$G15)</f>
        <v>Ataullah</v>
      </c>
      <c r="F27" s="39"/>
      <c r="H27" s="43" t="str">
        <f t="shared" si="2"/>
        <v/>
      </c>
    </row>
    <row r="28" spans="1:9" ht="25.5" hidden="1" customHeight="1" x14ac:dyDescent="0.2">
      <c r="C28" s="128"/>
      <c r="D28" s="40"/>
      <c r="E28" s="2" t="str">
        <f>IF('General info'!$G16="","",'General info'!$G16)</f>
        <v>Fahima</v>
      </c>
      <c r="F28" s="39"/>
      <c r="H28" s="43" t="str">
        <f t="shared" si="2"/>
        <v/>
      </c>
      <c r="I28" s="46"/>
    </row>
    <row r="29" spans="1:9" ht="25.5" hidden="1" customHeight="1" x14ac:dyDescent="0.2">
      <c r="C29" s="129"/>
      <c r="D29" s="40"/>
      <c r="E29" s="2" t="str">
        <f>IF('General info'!$G12="","",'General info'!$G12)</f>
        <v>Ahmad</v>
      </c>
      <c r="F29" s="39"/>
      <c r="H29" s="43" t="str">
        <f t="shared" si="2"/>
        <v/>
      </c>
      <c r="I29" s="46"/>
    </row>
    <row r="30" spans="1:9" ht="25.5" hidden="1" customHeight="1" x14ac:dyDescent="0.2">
      <c r="F30" s="41"/>
    </row>
    <row r="31" spans="1:9" ht="25.5" hidden="1" customHeight="1" x14ac:dyDescent="0.2">
      <c r="A31" s="48" t="str">
        <f>"23."</f>
        <v>23.</v>
      </c>
      <c r="B31" s="127" t="s">
        <v>155</v>
      </c>
      <c r="C31" s="127"/>
      <c r="D31" s="58"/>
      <c r="E31" s="2" t="str">
        <f>IF('General info'!$G10="","",'General info'!$G10)</f>
        <v>Rohullah</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Asadullah</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Islam</v>
      </c>
      <c r="F34" s="39"/>
      <c r="H34" s="43" t="str">
        <f t="shared" si="3"/>
        <v/>
      </c>
      <c r="I34" s="44"/>
    </row>
    <row r="35" spans="1:9" ht="25.5" hidden="1" customHeight="1" x14ac:dyDescent="0.2">
      <c r="A35" s="2"/>
      <c r="B35" s="18" t="s">
        <v>5</v>
      </c>
      <c r="C35" s="51"/>
      <c r="E35" s="2" t="str">
        <f>IF('General info'!$G14="","",'General info'!$G14)</f>
        <v>Hafiz</v>
      </c>
      <c r="F35" s="39"/>
      <c r="H35" s="43" t="str">
        <f t="shared" si="3"/>
        <v/>
      </c>
      <c r="I35" s="45"/>
    </row>
    <row r="36" spans="1:9" ht="25.5" hidden="1" customHeight="1" x14ac:dyDescent="0.2">
      <c r="B36" s="1" t="s">
        <v>6</v>
      </c>
      <c r="E36" s="2" t="str">
        <f>IF('General info'!$G15="","",'General info'!$G15)</f>
        <v>Ataullah</v>
      </c>
      <c r="F36" s="39"/>
      <c r="H36" s="43" t="str">
        <f t="shared" si="3"/>
        <v/>
      </c>
    </row>
    <row r="37" spans="1:9" ht="25.5" hidden="1" customHeight="1" x14ac:dyDescent="0.2">
      <c r="C37" s="128"/>
      <c r="E37" s="2" t="str">
        <f>IF('General info'!$G16="","",'General info'!$G16)</f>
        <v>Fahima</v>
      </c>
      <c r="F37" s="39"/>
      <c r="H37" s="43" t="str">
        <f t="shared" si="3"/>
        <v/>
      </c>
      <c r="I37" s="46"/>
    </row>
    <row r="38" spans="1:9" ht="25.5" hidden="1" customHeight="1" x14ac:dyDescent="0.2">
      <c r="C38" s="129"/>
      <c r="E38" s="2" t="str">
        <f>IF('General info'!$G12="","",'General info'!$G12)</f>
        <v>Ahmad</v>
      </c>
      <c r="F38" s="39"/>
      <c r="H38" s="43" t="str">
        <f t="shared" si="3"/>
        <v/>
      </c>
      <c r="I38" s="46"/>
    </row>
    <row r="39" spans="1:9" ht="25.5" hidden="1" customHeight="1" x14ac:dyDescent="0.2">
      <c r="F39" s="41"/>
    </row>
    <row r="40" spans="1:9" ht="25.5" hidden="1" customHeight="1" x14ac:dyDescent="0.2">
      <c r="A40" s="48" t="str">
        <f>"24."</f>
        <v>24.</v>
      </c>
      <c r="B40" s="127" t="s">
        <v>186</v>
      </c>
      <c r="C40" s="127"/>
      <c r="D40" s="58"/>
      <c r="E40" s="2" t="str">
        <f>IF('General info'!$G10="","",'General info'!$G10)</f>
        <v>Rohullah</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Asadullah</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Islam</v>
      </c>
      <c r="F43" s="39"/>
      <c r="H43" s="43" t="str">
        <f t="shared" si="4"/>
        <v/>
      </c>
      <c r="I43" s="44"/>
    </row>
    <row r="44" spans="1:9" ht="25.5" hidden="1" customHeight="1" x14ac:dyDescent="0.2">
      <c r="A44" s="2"/>
      <c r="B44" s="18" t="s">
        <v>5</v>
      </c>
      <c r="C44" s="51"/>
      <c r="E44" s="2" t="str">
        <f>IF('General info'!$G14="","",'General info'!$G14)</f>
        <v>Hafiz</v>
      </c>
      <c r="F44" s="39"/>
      <c r="H44" s="43" t="str">
        <f t="shared" si="4"/>
        <v/>
      </c>
      <c r="I44" s="45"/>
    </row>
    <row r="45" spans="1:9" ht="25.5" hidden="1" customHeight="1" x14ac:dyDescent="0.2">
      <c r="B45" s="1" t="s">
        <v>6</v>
      </c>
      <c r="E45" s="2" t="str">
        <f>IF('General info'!$G15="","",'General info'!$G15)</f>
        <v>Ataullah</v>
      </c>
      <c r="F45" s="39"/>
      <c r="H45" s="43" t="str">
        <f t="shared" si="4"/>
        <v/>
      </c>
    </row>
    <row r="46" spans="1:9" ht="25.5" hidden="1" customHeight="1" x14ac:dyDescent="0.2">
      <c r="C46" s="128"/>
      <c r="E46" s="2" t="str">
        <f>IF('General info'!$G16="","",'General info'!$G16)</f>
        <v>Fahima</v>
      </c>
      <c r="F46" s="39"/>
      <c r="H46" s="43" t="str">
        <f t="shared" si="4"/>
        <v/>
      </c>
      <c r="I46" s="46"/>
    </row>
    <row r="47" spans="1:9" ht="25.5" hidden="1" customHeight="1" x14ac:dyDescent="0.2">
      <c r="C47" s="129"/>
      <c r="E47" s="2" t="str">
        <f>IF('General info'!$G12="","",'General info'!$G12)</f>
        <v>Ahmad</v>
      </c>
      <c r="F47" s="39"/>
      <c r="H47" s="43" t="str">
        <f t="shared" si="4"/>
        <v/>
      </c>
      <c r="I47" s="46"/>
    </row>
    <row r="48" spans="1:9" ht="25.5" hidden="1" customHeight="1" x14ac:dyDescent="0.2">
      <c r="F48" s="41"/>
    </row>
    <row r="49" spans="1:9" ht="25.5" hidden="1" customHeight="1" x14ac:dyDescent="0.2">
      <c r="A49" s="48" t="str">
        <f>"25."</f>
        <v>25.</v>
      </c>
      <c r="B49" s="127" t="s">
        <v>163</v>
      </c>
      <c r="C49" s="127"/>
      <c r="D49" s="58"/>
      <c r="E49" s="2" t="str">
        <f>IF('General info'!$G10="","",'General info'!$G10)</f>
        <v>Rohullah</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Asadullah</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Islam</v>
      </c>
      <c r="F52" s="39"/>
      <c r="H52" s="43" t="str">
        <f t="shared" si="5"/>
        <v/>
      </c>
      <c r="I52" s="44"/>
    </row>
    <row r="53" spans="1:9" ht="25.5" hidden="1" customHeight="1" x14ac:dyDescent="0.2">
      <c r="A53" s="2"/>
      <c r="B53" s="18" t="s">
        <v>5</v>
      </c>
      <c r="C53" s="51"/>
      <c r="E53" s="2" t="str">
        <f>IF('General info'!$G14="","",'General info'!$G14)</f>
        <v>Hafiz</v>
      </c>
      <c r="F53" s="39"/>
      <c r="H53" s="43" t="str">
        <f t="shared" si="5"/>
        <v/>
      </c>
      <c r="I53" s="45"/>
    </row>
    <row r="54" spans="1:9" ht="25.5" hidden="1" customHeight="1" x14ac:dyDescent="0.2">
      <c r="B54" s="1" t="s">
        <v>6</v>
      </c>
      <c r="E54" s="2" t="str">
        <f>IF('General info'!$G15="","",'General info'!$G15)</f>
        <v>Ataullah</v>
      </c>
      <c r="F54" s="39"/>
      <c r="H54" s="43" t="str">
        <f t="shared" si="5"/>
        <v/>
      </c>
    </row>
    <row r="55" spans="1:9" ht="25.5" hidden="1" customHeight="1" x14ac:dyDescent="0.2">
      <c r="C55" s="128"/>
      <c r="E55" s="2" t="str">
        <f>IF('General info'!$G16="","",'General info'!$G16)</f>
        <v>Fahima</v>
      </c>
      <c r="F55" s="39"/>
      <c r="H55" s="43" t="str">
        <f t="shared" si="5"/>
        <v/>
      </c>
      <c r="I55" s="46"/>
    </row>
    <row r="56" spans="1:9" ht="25.5" hidden="1" customHeight="1" x14ac:dyDescent="0.2">
      <c r="C56" s="129"/>
      <c r="E56" s="2" t="str">
        <f>IF('General info'!$G12="","",'General info'!$G12)</f>
        <v>Ahmad</v>
      </c>
      <c r="F56" s="39"/>
      <c r="H56" s="43" t="str">
        <f t="shared" si="5"/>
        <v/>
      </c>
      <c r="I56" s="46"/>
    </row>
    <row r="57" spans="1:9" ht="25.5" hidden="1"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Afghanistan: Completed on 23 December 2012</v>
      </c>
    </row>
  </sheetData>
  <sheetProtection password="CC88" sheet="1" objects="1" scenarios="1"/>
  <mergeCells count="13">
    <mergeCell ref="C28:C29"/>
    <mergeCell ref="A2:C2"/>
    <mergeCell ref="B4:C4"/>
    <mergeCell ref="B13:C13"/>
    <mergeCell ref="B22:C22"/>
    <mergeCell ref="C10:C11"/>
    <mergeCell ref="C19:C20"/>
    <mergeCell ref="B40:C40"/>
    <mergeCell ref="B49:C49"/>
    <mergeCell ref="B31:C31"/>
    <mergeCell ref="C55:C56"/>
    <mergeCell ref="C37:C38"/>
    <mergeCell ref="C46:C47"/>
  </mergeCells>
  <phoneticPr fontId="20" type="noConversion"/>
  <conditionalFormatting sqref="F48">
    <cfRule type="expression" dxfId="136" priority="1" stopIfTrue="1">
      <formula>$E48&lt;&gt;""</formula>
    </cfRule>
  </conditionalFormatting>
  <conditionalFormatting sqref="I5:I8">
    <cfRule type="expression" dxfId="135" priority="2" stopIfTrue="1">
      <formula>IF($D$4&lt;&gt;"",$D$4,$G$4)=$B5</formula>
    </cfRule>
    <cfRule type="expression" dxfId="134" priority="3" stopIfTrue="1">
      <formula>OR($D$4&lt;&gt;"",$G$4&lt;&gt;"-")</formula>
    </cfRule>
  </conditionalFormatting>
  <conditionalFormatting sqref="I14:I17">
    <cfRule type="expression" dxfId="133" priority="4" stopIfTrue="1">
      <formula>IF($D$13&lt;&gt;"",$D$13,$G$13)=$B14</formula>
    </cfRule>
    <cfRule type="expression" dxfId="132" priority="5" stopIfTrue="1">
      <formula>OR($D$13&lt;&gt;"",$G$13&lt;&gt;"-")</formula>
    </cfRule>
  </conditionalFormatting>
  <conditionalFormatting sqref="I23:I26 I41:I44 I32:I35 I50:I53">
    <cfRule type="expression" dxfId="131" priority="6" stopIfTrue="1">
      <formula>IF($D$22&lt;&gt;"",$D$22,$G$22)=$B23</formula>
    </cfRule>
    <cfRule type="expression" dxfId="130" priority="7" stopIfTrue="1">
      <formula>OR($D$22&lt;&gt;"",$G$22&lt;&gt;"-")</formula>
    </cfRule>
  </conditionalFormatting>
  <conditionalFormatting sqref="B23:C26">
    <cfRule type="expression" dxfId="129" priority="8" stopIfTrue="1">
      <formula>IF($D$22&lt;&gt;"",$D$22,$G$22)=$B23</formula>
    </cfRule>
    <cfRule type="expression" dxfId="128" priority="9" stopIfTrue="1">
      <formula>OR($D$22&lt;&gt;"",$G$22&lt;&gt;"-")</formula>
    </cfRule>
  </conditionalFormatting>
  <conditionalFormatting sqref="B14:C17">
    <cfRule type="expression" dxfId="127" priority="10" stopIfTrue="1">
      <formula>IF($D$13&lt;&gt;"",$D$13,$G$13)=$B14</formula>
    </cfRule>
    <cfRule type="expression" dxfId="126" priority="11" stopIfTrue="1">
      <formula>OR($D$13&lt;&gt;"",$G$13&lt;&gt;"-")</formula>
    </cfRule>
  </conditionalFormatting>
  <conditionalFormatting sqref="B5:C8">
    <cfRule type="expression" dxfId="125" priority="12" stopIfTrue="1">
      <formula>IF($D$4&lt;&gt;"",$D$4,$G$4)=$B5</formula>
    </cfRule>
    <cfRule type="expression" dxfId="124" priority="13" stopIfTrue="1">
      <formula>OR($D$4&lt;&gt;"",$G$4&lt;&gt;"-")</formula>
    </cfRule>
  </conditionalFormatting>
  <conditionalFormatting sqref="B32:C35">
    <cfRule type="expression" dxfId="123" priority="14" stopIfTrue="1">
      <formula>IF($D$31&lt;&gt;"",$D$31,$G$31)=$B32</formula>
    </cfRule>
    <cfRule type="expression" dxfId="122" priority="15" stopIfTrue="1">
      <formula>OR($D$31&lt;&gt;"",$G$31&lt;&gt;"-")</formula>
    </cfRule>
  </conditionalFormatting>
  <conditionalFormatting sqref="B41:C44 B50:C53">
    <cfRule type="expression" dxfId="121" priority="16" stopIfTrue="1">
      <formula>IF($D$40&lt;&gt;"",$D$40,$G$40)=$B41</formula>
    </cfRule>
    <cfRule type="expression" dxfId="120" priority="17" stopIfTrue="1">
      <formula>OR($D$40&lt;&gt;"",$G$40&lt;&gt;"-")</formula>
    </cfRule>
  </conditionalFormatting>
  <conditionalFormatting sqref="E4:E56">
    <cfRule type="expression" dxfId="119" priority="18" stopIfTrue="1">
      <formula>$E4&lt;&gt;""</formula>
    </cfRule>
  </conditionalFormatting>
  <conditionalFormatting sqref="F4:F47 F49:F56">
    <cfRule type="expression" dxfId="118"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iv. Completeness'!L3" display="Clear current sheet"/>
  </hyperlinks>
  <printOptions horizont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47"/>
    <pageSetUpPr fitToPage="1"/>
  </sheetPr>
  <dimension ref="A1:L58"/>
  <sheetViews>
    <sheetView topLeftCell="A10" workbookViewId="0">
      <selection activeCell="C19" sqref="C19:C20"/>
    </sheetView>
  </sheetViews>
  <sheetFormatPr defaultColWidth="9.140625" defaultRowHeight="12.75" x14ac:dyDescent="0.2"/>
  <cols>
    <col min="1" max="2" width="3.7109375" style="1" customWidth="1"/>
    <col min="3" max="3" width="85.7109375" style="1" customWidth="1"/>
    <col min="4" max="4" width="10.42578125" style="1" bestFit="1" customWidth="1"/>
    <col min="5" max="5" width="12" style="1" bestFit="1" customWidth="1"/>
    <col min="6" max="6" width="7.140625" style="1" customWidth="1"/>
    <col min="7" max="7" width="7.140625" style="1" bestFit="1" customWidth="1"/>
    <col min="8" max="8" width="10.7109375" style="42" customWidth="1"/>
    <col min="9" max="9" width="5.7109375" style="42" customWidth="1"/>
    <col min="10" max="11" width="9.140625" style="1"/>
    <col min="12" max="12" width="21.140625" style="1" bestFit="1" customWidth="1"/>
    <col min="13" max="16384" width="9.140625" style="1"/>
  </cols>
  <sheetData>
    <row r="1" spans="1:12" ht="21.95" customHeight="1" x14ac:dyDescent="0.3">
      <c r="A1" s="67" t="s">
        <v>33</v>
      </c>
      <c r="F1" s="27"/>
      <c r="G1" s="27"/>
      <c r="K1" s="3" t="s">
        <v>196</v>
      </c>
      <c r="L1" s="65" t="s">
        <v>189</v>
      </c>
    </row>
    <row r="2" spans="1:12" ht="21.95" customHeight="1" x14ac:dyDescent="0.25">
      <c r="A2" s="47"/>
      <c r="D2" s="9" t="s">
        <v>22</v>
      </c>
      <c r="E2" s="26" t="s">
        <v>30</v>
      </c>
      <c r="F2" s="27"/>
      <c r="G2" s="27"/>
      <c r="L2" s="65" t="s">
        <v>192</v>
      </c>
    </row>
    <row r="3" spans="1:12" ht="21.95" customHeight="1" x14ac:dyDescent="0.2">
      <c r="D3" s="28" t="s">
        <v>74</v>
      </c>
      <c r="E3" s="7" t="s">
        <v>73</v>
      </c>
      <c r="F3" s="2" t="s">
        <v>65</v>
      </c>
      <c r="G3" s="7" t="s">
        <v>20</v>
      </c>
      <c r="H3" s="43"/>
      <c r="L3" s="65" t="s">
        <v>191</v>
      </c>
    </row>
    <row r="4" spans="1:12" ht="30" customHeight="1" x14ac:dyDescent="0.2">
      <c r="A4" s="87" t="str">
        <f>"11."</f>
        <v>11.</v>
      </c>
      <c r="B4" s="158" t="s">
        <v>108</v>
      </c>
      <c r="C4" s="162"/>
      <c r="D4" s="58" t="s">
        <v>5</v>
      </c>
      <c r="E4" s="2" t="str">
        <f>IF('General info'!$G10="","",'General info'!$G10)</f>
        <v>Rohullah</v>
      </c>
      <c r="F4" s="39"/>
      <c r="G4" s="8" t="str">
        <f>IF(COUNTBLANK(F4:F11)=8,"-",VLOOKUP(ROUND(SUM(H4:H11)/(8-COUNTBLANK(H4:H11)),0),score2,2,FALSE))</f>
        <v>-</v>
      </c>
      <c r="H4" s="43" t="str">
        <f t="shared" ref="H4:H11" si="0">IF(F4="","",VLOOKUP(F4,score,2,FALSE))</f>
        <v/>
      </c>
      <c r="I4" s="42" t="str">
        <f>IF(D4="",G4,D4)</f>
        <v>D</v>
      </c>
    </row>
    <row r="5" spans="1:12" ht="24.95" customHeight="1" x14ac:dyDescent="0.2">
      <c r="B5" s="49" t="s">
        <v>2</v>
      </c>
      <c r="C5" s="50" t="s">
        <v>109</v>
      </c>
      <c r="D5" s="40"/>
      <c r="E5" s="2" t="str">
        <f>IF('General info'!$G11="","",'General info'!$G11)</f>
        <v>Asadullah</v>
      </c>
      <c r="F5" s="39"/>
      <c r="H5" s="43" t="str">
        <f t="shared" si="0"/>
        <v/>
      </c>
      <c r="I5" s="44"/>
    </row>
    <row r="6" spans="1:12" ht="24.95" customHeight="1" x14ac:dyDescent="0.2">
      <c r="A6" s="2"/>
      <c r="B6" s="85" t="s">
        <v>3</v>
      </c>
      <c r="C6" s="50" t="s">
        <v>110</v>
      </c>
      <c r="D6" s="40"/>
      <c r="E6" s="2" t="e">
        <f>IF('General info'!#REF!="","",'General info'!#REF!)</f>
        <v>#REF!</v>
      </c>
      <c r="F6" s="39"/>
      <c r="H6" s="43" t="str">
        <f t="shared" si="0"/>
        <v/>
      </c>
      <c r="I6" s="44"/>
    </row>
    <row r="7" spans="1:12" ht="24.95" customHeight="1" x14ac:dyDescent="0.2">
      <c r="A7" s="2"/>
      <c r="B7" s="85" t="s">
        <v>4</v>
      </c>
      <c r="C7" s="50" t="s">
        <v>111</v>
      </c>
      <c r="D7" s="40"/>
      <c r="E7" s="2" t="str">
        <f>IF('General info'!$G13="","",'General info'!$G13)</f>
        <v>Islam</v>
      </c>
      <c r="F7" s="39"/>
      <c r="H7" s="43" t="str">
        <f t="shared" si="0"/>
        <v/>
      </c>
      <c r="I7" s="44"/>
    </row>
    <row r="8" spans="1:12" ht="24.95" customHeight="1" x14ac:dyDescent="0.2">
      <c r="A8" s="2"/>
      <c r="B8" s="18" t="s">
        <v>5</v>
      </c>
      <c r="C8" s="51" t="s">
        <v>112</v>
      </c>
      <c r="D8" s="40"/>
      <c r="E8" s="2" t="str">
        <f>IF('General info'!$G14="","",'General info'!$G14)</f>
        <v>Hafiz</v>
      </c>
      <c r="F8" s="39"/>
      <c r="H8" s="43" t="str">
        <f t="shared" si="0"/>
        <v/>
      </c>
      <c r="I8" s="45"/>
    </row>
    <row r="9" spans="1:12" ht="25.5" customHeight="1" x14ac:dyDescent="0.2">
      <c r="A9" s="2"/>
      <c r="B9" s="1" t="s">
        <v>6</v>
      </c>
      <c r="C9" s="4"/>
      <c r="D9" s="40"/>
      <c r="E9" s="2" t="str">
        <f>IF('General info'!$G15="","",'General info'!$G15)</f>
        <v>Ataullah</v>
      </c>
      <c r="F9" s="39"/>
      <c r="H9" s="43" t="str">
        <f t="shared" si="0"/>
        <v/>
      </c>
      <c r="I9" s="45"/>
    </row>
    <row r="10" spans="1:12" ht="25.5" customHeight="1" x14ac:dyDescent="0.2">
      <c r="C10" s="128" t="s">
        <v>255</v>
      </c>
      <c r="D10" s="40"/>
      <c r="E10" s="2" t="str">
        <f>IF('General info'!$G16="","",'General info'!$G16)</f>
        <v>Fahima</v>
      </c>
      <c r="F10" s="39"/>
      <c r="H10" s="43" t="str">
        <f t="shared" si="0"/>
        <v/>
      </c>
      <c r="I10" s="46"/>
    </row>
    <row r="11" spans="1:12" ht="25.5" customHeight="1" x14ac:dyDescent="0.2">
      <c r="C11" s="129"/>
      <c r="D11" s="40"/>
      <c r="E11" s="2" t="str">
        <f>IF('General info'!$G12="","",'General info'!$G12)</f>
        <v>Ahmad</v>
      </c>
      <c r="F11" s="39"/>
      <c r="H11" s="43" t="str">
        <f t="shared" si="0"/>
        <v/>
      </c>
      <c r="I11" s="46"/>
    </row>
    <row r="12" spans="1:12" ht="12.75" customHeight="1" x14ac:dyDescent="0.2">
      <c r="C12" s="4"/>
      <c r="D12" s="40"/>
      <c r="F12" s="41"/>
      <c r="I12" s="45"/>
    </row>
    <row r="13" spans="1:12" ht="33.75" customHeight="1" x14ac:dyDescent="0.2">
      <c r="A13" s="87" t="str">
        <f>"12."</f>
        <v>12.</v>
      </c>
      <c r="B13" s="158" t="s">
        <v>113</v>
      </c>
      <c r="C13" s="162"/>
      <c r="D13" s="58" t="s">
        <v>4</v>
      </c>
      <c r="E13" s="2" t="str">
        <f>IF('General info'!$G10="","",'General info'!$G10)</f>
        <v>Rohullah</v>
      </c>
      <c r="F13" s="39"/>
      <c r="G13" s="8" t="str">
        <f>IF(COUNTBLANK(F13:F20)=8,"-",VLOOKUP(ROUND(SUM(H13:H20)/(8-COUNTBLANK(H13:H20)),0),score2,2,FALSE))</f>
        <v>-</v>
      </c>
      <c r="H13" s="43" t="str">
        <f t="shared" ref="H13:H20" si="1">IF(F13="","",VLOOKUP(F13,score,2,FALSE))</f>
        <v/>
      </c>
      <c r="I13" s="42" t="str">
        <f>IF(D13="",G13,D13)</f>
        <v>C</v>
      </c>
    </row>
    <row r="14" spans="1:12" ht="25.5" x14ac:dyDescent="0.2">
      <c r="A14" s="2"/>
      <c r="B14" s="81" t="s">
        <v>2</v>
      </c>
      <c r="C14" s="53" t="s">
        <v>114</v>
      </c>
      <c r="D14" s="40"/>
      <c r="E14" s="2" t="str">
        <f>IF('General info'!$G11="","",'General info'!$G11)</f>
        <v>Asadullah</v>
      </c>
      <c r="F14" s="39"/>
      <c r="H14" s="43" t="str">
        <f t="shared" si="1"/>
        <v/>
      </c>
      <c r="I14" s="44"/>
    </row>
    <row r="15" spans="1:12" ht="25.5" customHeight="1" x14ac:dyDescent="0.2">
      <c r="A15" s="2"/>
      <c r="B15" s="82" t="s">
        <v>3</v>
      </c>
      <c r="C15" s="50" t="s">
        <v>115</v>
      </c>
      <c r="D15" s="40"/>
      <c r="E15" s="2" t="e">
        <f>IF('General info'!#REF!="","",'General info'!#REF!)</f>
        <v>#REF!</v>
      </c>
      <c r="F15" s="39"/>
      <c r="H15" s="43" t="str">
        <f t="shared" si="1"/>
        <v/>
      </c>
      <c r="I15" s="44"/>
    </row>
    <row r="16" spans="1:12" ht="25.5" customHeight="1" x14ac:dyDescent="0.2">
      <c r="A16" s="2"/>
      <c r="B16" s="82" t="s">
        <v>4</v>
      </c>
      <c r="C16" s="50" t="s">
        <v>116</v>
      </c>
      <c r="D16" s="40"/>
      <c r="E16" s="2" t="str">
        <f>IF('General info'!$G13="","",'General info'!$G13)</f>
        <v>Islam</v>
      </c>
      <c r="F16" s="39"/>
      <c r="H16" s="43" t="str">
        <f t="shared" si="1"/>
        <v/>
      </c>
      <c r="I16" s="44"/>
    </row>
    <row r="17" spans="1:9" ht="25.5" customHeight="1" x14ac:dyDescent="0.2">
      <c r="A17" s="2"/>
      <c r="B17" s="83" t="s">
        <v>5</v>
      </c>
      <c r="C17" s="51" t="s">
        <v>117</v>
      </c>
      <c r="D17" s="40"/>
      <c r="E17" s="2" t="str">
        <f>IF('General info'!$G14="","",'General info'!$G14)</f>
        <v>Hafiz</v>
      </c>
      <c r="F17" s="39"/>
      <c r="H17" s="43" t="str">
        <f t="shared" si="1"/>
        <v/>
      </c>
      <c r="I17" s="45"/>
    </row>
    <row r="18" spans="1:9" ht="25.5" customHeight="1" x14ac:dyDescent="0.2">
      <c r="B18" s="1" t="s">
        <v>6</v>
      </c>
      <c r="C18" s="4"/>
      <c r="D18" s="40"/>
      <c r="E18" s="2" t="str">
        <f>IF('General info'!$G15="","",'General info'!$G15)</f>
        <v>Ataullah</v>
      </c>
      <c r="F18" s="39"/>
      <c r="H18" s="43" t="str">
        <f t="shared" si="1"/>
        <v/>
      </c>
      <c r="I18" s="45"/>
    </row>
    <row r="19" spans="1:9" ht="25.5" customHeight="1" x14ac:dyDescent="0.2">
      <c r="C19" s="128" t="s">
        <v>256</v>
      </c>
      <c r="D19" s="40"/>
      <c r="E19" s="2" t="str">
        <f>IF('General info'!$G16="","",'General info'!$G16)</f>
        <v>Fahima</v>
      </c>
      <c r="F19" s="39"/>
      <c r="H19" s="43" t="str">
        <f t="shared" si="1"/>
        <v/>
      </c>
      <c r="I19" s="46"/>
    </row>
    <row r="20" spans="1:9" ht="25.5" customHeight="1" x14ac:dyDescent="0.2">
      <c r="C20" s="129"/>
      <c r="D20" s="40"/>
      <c r="E20" s="2" t="str">
        <f>IF('General info'!$G12="","",'General info'!$G12)</f>
        <v>Ahmad</v>
      </c>
      <c r="F20" s="39"/>
      <c r="H20" s="43" t="str">
        <f t="shared" si="1"/>
        <v/>
      </c>
      <c r="I20" s="46"/>
    </row>
    <row r="21" spans="1:9" ht="12.75" customHeight="1" x14ac:dyDescent="0.2">
      <c r="C21" s="4"/>
      <c r="D21" s="40"/>
      <c r="F21" s="41"/>
      <c r="I21" s="45"/>
    </row>
    <row r="22" spans="1:9" ht="25.5" hidden="1" customHeight="1" x14ac:dyDescent="0.2">
      <c r="A22" s="48" t="str">
        <f>"6."</f>
        <v>6.</v>
      </c>
      <c r="B22" s="127" t="s">
        <v>60</v>
      </c>
      <c r="C22" s="127"/>
      <c r="D22" s="58"/>
      <c r="E22" s="2" t="str">
        <f>IF('General info'!$G10="","",'General info'!$G10)</f>
        <v>Rohullah</v>
      </c>
      <c r="F22" s="39"/>
      <c r="G22" s="8" t="str">
        <f>IF(COUNTBLANK(F22:F29)=8,"-",VLOOKUP(ROUND(SUM(H22:H29)/(8-COUNTBLANK(H22:H29)),0),score2,2,FALSE))</f>
        <v>-</v>
      </c>
      <c r="H22" s="43" t="str">
        <f t="shared" ref="H22:H29" si="2">IF(F22="","",VLOOKUP(F22,score,2,FALSE))</f>
        <v/>
      </c>
      <c r="I22" s="42" t="str">
        <f>IF(D22="",G22,D22)</f>
        <v>-</v>
      </c>
    </row>
    <row r="23" spans="1:9" ht="25.5" hidden="1" customHeight="1" x14ac:dyDescent="0.2">
      <c r="A23" s="2"/>
      <c r="B23" s="52" t="s">
        <v>2</v>
      </c>
      <c r="C23" s="53"/>
      <c r="D23" s="40"/>
      <c r="E23" s="2" t="str">
        <f>IF('General info'!$G11="","",'General info'!$G11)</f>
        <v>Asadullah</v>
      </c>
      <c r="F23" s="39"/>
      <c r="H23" s="43" t="str">
        <f t="shared" si="2"/>
        <v/>
      </c>
      <c r="I23" s="44"/>
    </row>
    <row r="24" spans="1:9" ht="25.5" hidden="1" customHeight="1" x14ac:dyDescent="0.2">
      <c r="A24" s="2"/>
      <c r="B24" s="49" t="s">
        <v>3</v>
      </c>
      <c r="C24" s="50"/>
      <c r="D24" s="40"/>
      <c r="E24" s="2" t="e">
        <f>IF('General info'!#REF!="","",'General info'!#REF!)</f>
        <v>#REF!</v>
      </c>
      <c r="F24" s="39"/>
      <c r="H24" s="43" t="str">
        <f t="shared" si="2"/>
        <v/>
      </c>
      <c r="I24" s="44"/>
    </row>
    <row r="25" spans="1:9" ht="25.5" hidden="1" customHeight="1" x14ac:dyDescent="0.2">
      <c r="A25" s="2"/>
      <c r="B25" s="49" t="s">
        <v>4</v>
      </c>
      <c r="C25" s="50"/>
      <c r="D25" s="40"/>
      <c r="E25" s="2" t="str">
        <f>IF('General info'!$G13="","",'General info'!$G13)</f>
        <v>Islam</v>
      </c>
      <c r="F25" s="39"/>
      <c r="H25" s="43" t="str">
        <f t="shared" si="2"/>
        <v/>
      </c>
      <c r="I25" s="44"/>
    </row>
    <row r="26" spans="1:9" ht="25.5" hidden="1" customHeight="1" x14ac:dyDescent="0.2">
      <c r="A26" s="2"/>
      <c r="B26" s="18" t="s">
        <v>5</v>
      </c>
      <c r="C26" s="51"/>
      <c r="D26" s="40"/>
      <c r="E26" s="2" t="str">
        <f>IF('General info'!$G14="","",'General info'!$G14)</f>
        <v>Hafiz</v>
      </c>
      <c r="F26" s="39"/>
      <c r="H26" s="43" t="str">
        <f t="shared" si="2"/>
        <v/>
      </c>
      <c r="I26" s="45"/>
    </row>
    <row r="27" spans="1:9" ht="25.5" hidden="1" customHeight="1" x14ac:dyDescent="0.2">
      <c r="B27" s="1" t="s">
        <v>6</v>
      </c>
      <c r="D27" s="40"/>
      <c r="E27" s="2" t="str">
        <f>IF('General info'!$G15="","",'General info'!$G15)</f>
        <v>Ataullah</v>
      </c>
      <c r="F27" s="39"/>
      <c r="H27" s="43" t="str">
        <f t="shared" si="2"/>
        <v/>
      </c>
    </row>
    <row r="28" spans="1:9" ht="25.5" hidden="1" customHeight="1" x14ac:dyDescent="0.2">
      <c r="C28" s="128"/>
      <c r="D28" s="40"/>
      <c r="E28" s="2" t="str">
        <f>IF('General info'!$G16="","",'General info'!$G16)</f>
        <v>Fahima</v>
      </c>
      <c r="F28" s="39"/>
      <c r="H28" s="43" t="str">
        <f t="shared" si="2"/>
        <v/>
      </c>
      <c r="I28" s="46"/>
    </row>
    <row r="29" spans="1:9" ht="25.5" hidden="1" customHeight="1" x14ac:dyDescent="0.2">
      <c r="C29" s="129"/>
      <c r="D29" s="40"/>
      <c r="E29" s="2" t="str">
        <f>IF('General info'!$G12="","",'General info'!$G12)</f>
        <v>Ahmad</v>
      </c>
      <c r="F29" s="39"/>
      <c r="H29" s="43" t="str">
        <f t="shared" si="2"/>
        <v/>
      </c>
      <c r="I29" s="46"/>
    </row>
    <row r="30" spans="1:9" ht="25.5" hidden="1" customHeight="1" x14ac:dyDescent="0.2">
      <c r="F30" s="41"/>
    </row>
    <row r="31" spans="1:9" ht="25.5" hidden="1" customHeight="1" x14ac:dyDescent="0.2">
      <c r="A31" s="48" t="str">
        <f>"23."</f>
        <v>23.</v>
      </c>
      <c r="B31" s="127" t="s">
        <v>155</v>
      </c>
      <c r="C31" s="127"/>
      <c r="D31" s="58"/>
      <c r="E31" s="2" t="str">
        <f>IF('General info'!$G10="","",'General info'!$G10)</f>
        <v>Rohullah</v>
      </c>
      <c r="F31" s="39"/>
      <c r="G31" s="8" t="str">
        <f>IF(COUNTBLANK(F31:F38)=8,"-",VLOOKUP(ROUND(SUM(H31:H38)/(8-COUNTBLANK(H31:H38)),0),score2,2,FALSE))</f>
        <v>-</v>
      </c>
      <c r="H31" s="43" t="str">
        <f t="shared" ref="H31:H38" si="3">IF(F31="","",VLOOKUP(F31,score,2,FALSE))</f>
        <v/>
      </c>
      <c r="I31" s="42" t="str">
        <f>IF(D31="",G31,D31)</f>
        <v>-</v>
      </c>
    </row>
    <row r="32" spans="1:9" ht="25.5" hidden="1" customHeight="1" x14ac:dyDescent="0.2">
      <c r="A32" s="2"/>
      <c r="B32" s="52" t="s">
        <v>2</v>
      </c>
      <c r="C32" s="53"/>
      <c r="E32" s="2" t="str">
        <f>IF('General info'!$G11="","",'General info'!$G11)</f>
        <v>Asadullah</v>
      </c>
      <c r="F32" s="39"/>
      <c r="H32" s="43" t="str">
        <f t="shared" si="3"/>
        <v/>
      </c>
      <c r="I32" s="44"/>
    </row>
    <row r="33" spans="1:9" ht="25.5" hidden="1" customHeight="1" x14ac:dyDescent="0.2">
      <c r="A33" s="2"/>
      <c r="B33" s="49" t="s">
        <v>3</v>
      </c>
      <c r="C33" s="50"/>
      <c r="E33" s="2" t="e">
        <f>IF('General info'!#REF!="","",'General info'!#REF!)</f>
        <v>#REF!</v>
      </c>
      <c r="F33" s="39"/>
      <c r="H33" s="43" t="str">
        <f t="shared" si="3"/>
        <v/>
      </c>
      <c r="I33" s="44"/>
    </row>
    <row r="34" spans="1:9" ht="25.5" hidden="1" customHeight="1" x14ac:dyDescent="0.2">
      <c r="A34" s="2"/>
      <c r="B34" s="49" t="s">
        <v>4</v>
      </c>
      <c r="C34" s="50"/>
      <c r="E34" s="2" t="str">
        <f>IF('General info'!$G13="","",'General info'!$G13)</f>
        <v>Islam</v>
      </c>
      <c r="F34" s="39"/>
      <c r="H34" s="43" t="str">
        <f t="shared" si="3"/>
        <v/>
      </c>
      <c r="I34" s="44"/>
    </row>
    <row r="35" spans="1:9" ht="25.5" hidden="1" customHeight="1" x14ac:dyDescent="0.2">
      <c r="A35" s="2"/>
      <c r="B35" s="18" t="s">
        <v>5</v>
      </c>
      <c r="C35" s="51"/>
      <c r="E35" s="2" t="str">
        <f>IF('General info'!$G14="","",'General info'!$G14)</f>
        <v>Hafiz</v>
      </c>
      <c r="F35" s="39"/>
      <c r="H35" s="43" t="str">
        <f t="shared" si="3"/>
        <v/>
      </c>
      <c r="I35" s="45"/>
    </row>
    <row r="36" spans="1:9" ht="25.5" hidden="1" customHeight="1" x14ac:dyDescent="0.2">
      <c r="B36" s="1" t="s">
        <v>6</v>
      </c>
      <c r="E36" s="2" t="str">
        <f>IF('General info'!$G15="","",'General info'!$G15)</f>
        <v>Ataullah</v>
      </c>
      <c r="F36" s="39"/>
      <c r="H36" s="43" t="str">
        <f t="shared" si="3"/>
        <v/>
      </c>
    </row>
    <row r="37" spans="1:9" ht="25.5" hidden="1" customHeight="1" x14ac:dyDescent="0.2">
      <c r="C37" s="128"/>
      <c r="E37" s="2" t="str">
        <f>IF('General info'!$G16="","",'General info'!$G16)</f>
        <v>Fahima</v>
      </c>
      <c r="F37" s="39"/>
      <c r="H37" s="43" t="str">
        <f t="shared" si="3"/>
        <v/>
      </c>
      <c r="I37" s="46"/>
    </row>
    <row r="38" spans="1:9" ht="25.5" hidden="1" customHeight="1" x14ac:dyDescent="0.2">
      <c r="C38" s="129"/>
      <c r="E38" s="2" t="str">
        <f>IF('General info'!$G12="","",'General info'!$G12)</f>
        <v>Ahmad</v>
      </c>
      <c r="F38" s="39"/>
      <c r="H38" s="43" t="str">
        <f t="shared" si="3"/>
        <v/>
      </c>
      <c r="I38" s="46"/>
    </row>
    <row r="39" spans="1:9" ht="25.5" hidden="1" customHeight="1" x14ac:dyDescent="0.2">
      <c r="F39" s="41"/>
    </row>
    <row r="40" spans="1:9" ht="25.5" hidden="1" customHeight="1" x14ac:dyDescent="0.2">
      <c r="A40" s="48" t="str">
        <f>"24."</f>
        <v>24.</v>
      </c>
      <c r="B40" s="127" t="s">
        <v>186</v>
      </c>
      <c r="C40" s="127"/>
      <c r="D40" s="58"/>
      <c r="E40" s="2" t="str">
        <f>IF('General info'!$G10="","",'General info'!$G10)</f>
        <v>Rohullah</v>
      </c>
      <c r="F40" s="39"/>
      <c r="G40" s="8" t="str">
        <f>IF(COUNTBLANK(F40:F47)=8,"-",VLOOKUP(ROUND(SUM(H40:H47)/(8-COUNTBLANK(H40:H47)),0),score2,2,FALSE))</f>
        <v>-</v>
      </c>
      <c r="H40" s="43" t="str">
        <f t="shared" ref="H40:H47" si="4">IF(F40="","",VLOOKUP(F40,score,2,FALSE))</f>
        <v/>
      </c>
      <c r="I40" s="42" t="str">
        <f>IF(D40="",G40,D40)</f>
        <v>-</v>
      </c>
    </row>
    <row r="41" spans="1:9" ht="25.5" hidden="1" customHeight="1" x14ac:dyDescent="0.2">
      <c r="A41" s="2"/>
      <c r="B41" s="52" t="s">
        <v>2</v>
      </c>
      <c r="C41" s="53"/>
      <c r="E41" s="2" t="str">
        <f>IF('General info'!$G11="","",'General info'!$G11)</f>
        <v>Asadullah</v>
      </c>
      <c r="F41" s="39"/>
      <c r="H41" s="43" t="str">
        <f t="shared" si="4"/>
        <v/>
      </c>
      <c r="I41" s="44"/>
    </row>
    <row r="42" spans="1:9" ht="25.5" hidden="1" customHeight="1" x14ac:dyDescent="0.2">
      <c r="A42" s="2"/>
      <c r="B42" s="49" t="s">
        <v>3</v>
      </c>
      <c r="C42" s="50"/>
      <c r="E42" s="2" t="e">
        <f>IF('General info'!#REF!="","",'General info'!#REF!)</f>
        <v>#REF!</v>
      </c>
      <c r="F42" s="39"/>
      <c r="H42" s="43" t="str">
        <f t="shared" si="4"/>
        <v/>
      </c>
      <c r="I42" s="44"/>
    </row>
    <row r="43" spans="1:9" ht="25.5" hidden="1" customHeight="1" x14ac:dyDescent="0.2">
      <c r="A43" s="2"/>
      <c r="B43" s="49" t="s">
        <v>4</v>
      </c>
      <c r="C43" s="50"/>
      <c r="E43" s="2" t="str">
        <f>IF('General info'!$G13="","",'General info'!$G13)</f>
        <v>Islam</v>
      </c>
      <c r="F43" s="39"/>
      <c r="H43" s="43" t="str">
        <f t="shared" si="4"/>
        <v/>
      </c>
      <c r="I43" s="44"/>
    </row>
    <row r="44" spans="1:9" ht="25.5" hidden="1" customHeight="1" x14ac:dyDescent="0.2">
      <c r="A44" s="2"/>
      <c r="B44" s="18" t="s">
        <v>5</v>
      </c>
      <c r="C44" s="51"/>
      <c r="E44" s="2" t="str">
        <f>IF('General info'!$G14="","",'General info'!$G14)</f>
        <v>Hafiz</v>
      </c>
      <c r="F44" s="39"/>
      <c r="H44" s="43" t="str">
        <f t="shared" si="4"/>
        <v/>
      </c>
      <c r="I44" s="45"/>
    </row>
    <row r="45" spans="1:9" ht="25.5" hidden="1" customHeight="1" x14ac:dyDescent="0.2">
      <c r="B45" s="1" t="s">
        <v>6</v>
      </c>
      <c r="E45" s="2" t="str">
        <f>IF('General info'!$G15="","",'General info'!$G15)</f>
        <v>Ataullah</v>
      </c>
      <c r="F45" s="39"/>
      <c r="H45" s="43" t="str">
        <f t="shared" si="4"/>
        <v/>
      </c>
    </row>
    <row r="46" spans="1:9" ht="25.5" hidden="1" customHeight="1" x14ac:dyDescent="0.2">
      <c r="C46" s="128"/>
      <c r="E46" s="2" t="str">
        <f>IF('General info'!$G16="","",'General info'!$G16)</f>
        <v>Fahima</v>
      </c>
      <c r="F46" s="39"/>
      <c r="H46" s="43" t="str">
        <f t="shared" si="4"/>
        <v/>
      </c>
      <c r="I46" s="46"/>
    </row>
    <row r="47" spans="1:9" ht="25.5" hidden="1" customHeight="1" x14ac:dyDescent="0.2">
      <c r="C47" s="129"/>
      <c r="E47" s="2" t="str">
        <f>IF('General info'!$G12="","",'General info'!$G12)</f>
        <v>Ahmad</v>
      </c>
      <c r="F47" s="39"/>
      <c r="H47" s="43" t="str">
        <f t="shared" si="4"/>
        <v/>
      </c>
      <c r="I47" s="46"/>
    </row>
    <row r="48" spans="1:9" ht="25.5" hidden="1" customHeight="1" x14ac:dyDescent="0.2">
      <c r="F48" s="41"/>
    </row>
    <row r="49" spans="1:9" ht="25.5" hidden="1" customHeight="1" x14ac:dyDescent="0.2">
      <c r="A49" s="48" t="str">
        <f>"25."</f>
        <v>25.</v>
      </c>
      <c r="B49" s="127" t="s">
        <v>163</v>
      </c>
      <c r="C49" s="127"/>
      <c r="D49" s="58"/>
      <c r="E49" s="2" t="str">
        <f>IF('General info'!$G10="","",'General info'!$G10)</f>
        <v>Rohullah</v>
      </c>
      <c r="F49" s="39"/>
      <c r="G49" s="8" t="str">
        <f>IF(COUNTBLANK(F49:F56)=8,"-",VLOOKUP(ROUND(SUM(H49:H56)/(8-COUNTBLANK(H49:H56)),0),score2,2,FALSE))</f>
        <v>-</v>
      </c>
      <c r="H49" s="43" t="str">
        <f t="shared" ref="H49:H56" si="5">IF(F49="","",VLOOKUP(F49,score,2,FALSE))</f>
        <v/>
      </c>
      <c r="I49" s="42" t="str">
        <f>IF(D49="",G49,D49)</f>
        <v>-</v>
      </c>
    </row>
    <row r="50" spans="1:9" ht="25.5" hidden="1" customHeight="1" x14ac:dyDescent="0.2">
      <c r="A50" s="2"/>
      <c r="B50" s="52" t="s">
        <v>2</v>
      </c>
      <c r="C50" s="53"/>
      <c r="E50" s="2" t="str">
        <f>IF('General info'!$G11="","",'General info'!$G11)</f>
        <v>Asadullah</v>
      </c>
      <c r="F50" s="39"/>
      <c r="H50" s="43" t="str">
        <f t="shared" si="5"/>
        <v/>
      </c>
      <c r="I50" s="44"/>
    </row>
    <row r="51" spans="1:9" hidden="1" x14ac:dyDescent="0.2">
      <c r="A51" s="2"/>
      <c r="B51" s="49" t="s">
        <v>3</v>
      </c>
      <c r="C51" s="50"/>
      <c r="E51" s="2" t="e">
        <f>IF('General info'!#REF!="","",'General info'!#REF!)</f>
        <v>#REF!</v>
      </c>
      <c r="F51" s="39"/>
      <c r="H51" s="43" t="str">
        <f t="shared" si="5"/>
        <v/>
      </c>
      <c r="I51" s="44"/>
    </row>
    <row r="52" spans="1:9" ht="25.5" hidden="1" customHeight="1" x14ac:dyDescent="0.2">
      <c r="A52" s="2"/>
      <c r="B52" s="49" t="s">
        <v>4</v>
      </c>
      <c r="C52" s="50"/>
      <c r="E52" s="2" t="str">
        <f>IF('General info'!$G13="","",'General info'!$G13)</f>
        <v>Islam</v>
      </c>
      <c r="F52" s="39"/>
      <c r="H52" s="43" t="str">
        <f t="shared" si="5"/>
        <v/>
      </c>
      <c r="I52" s="44"/>
    </row>
    <row r="53" spans="1:9" ht="25.5" hidden="1" customHeight="1" x14ac:dyDescent="0.2">
      <c r="A53" s="2"/>
      <c r="B53" s="18" t="s">
        <v>5</v>
      </c>
      <c r="C53" s="51"/>
      <c r="E53" s="2" t="str">
        <f>IF('General info'!$G14="","",'General info'!$G14)</f>
        <v>Hafiz</v>
      </c>
      <c r="F53" s="39"/>
      <c r="H53" s="43" t="str">
        <f t="shared" si="5"/>
        <v/>
      </c>
      <c r="I53" s="45"/>
    </row>
    <row r="54" spans="1:9" ht="25.5" hidden="1" customHeight="1" x14ac:dyDescent="0.2">
      <c r="B54" s="1" t="s">
        <v>6</v>
      </c>
      <c r="E54" s="2" t="str">
        <f>IF('General info'!$G15="","",'General info'!$G15)</f>
        <v>Ataullah</v>
      </c>
      <c r="F54" s="39"/>
      <c r="H54" s="43" t="str">
        <f t="shared" si="5"/>
        <v/>
      </c>
    </row>
    <row r="55" spans="1:9" ht="25.5" hidden="1" customHeight="1" x14ac:dyDescent="0.2">
      <c r="C55" s="128"/>
      <c r="E55" s="2" t="str">
        <f>IF('General info'!$G16="","",'General info'!$G16)</f>
        <v>Fahima</v>
      </c>
      <c r="F55" s="39"/>
      <c r="H55" s="43" t="str">
        <f t="shared" si="5"/>
        <v/>
      </c>
      <c r="I55" s="46"/>
    </row>
    <row r="56" spans="1:9" ht="25.5" hidden="1" customHeight="1" x14ac:dyDescent="0.2">
      <c r="C56" s="129"/>
      <c r="E56" s="2" t="str">
        <f>IF('General info'!$G12="","",'General info'!$G12)</f>
        <v>Ahmad</v>
      </c>
      <c r="F56" s="39"/>
      <c r="H56" s="43" t="str">
        <f t="shared" si="5"/>
        <v/>
      </c>
      <c r="I56" s="46"/>
    </row>
    <row r="57" spans="1:9" ht="25.5" hidden="1" customHeight="1" x14ac:dyDescent="0.2"/>
    <row r="58" spans="1:9" ht="25.5" customHeight="1" x14ac:dyDescent="0.2">
      <c r="A58" s="5" t="str">
        <f>" Rapid assessment of national civil registration and vital statisitics systems: "&amp;Summary!A2</f>
        <v xml:space="preserve"> Rapid assessment of national civil registration and vital statisitics systems: Afghanistan: Completed on 23 December 2012</v>
      </c>
    </row>
  </sheetData>
  <sheetProtection password="CC88" sheet="1" objects="1" scenarios="1"/>
  <mergeCells count="12">
    <mergeCell ref="B4:C4"/>
    <mergeCell ref="B13:C13"/>
    <mergeCell ref="B22:C22"/>
    <mergeCell ref="B31:C31"/>
    <mergeCell ref="C55:C56"/>
    <mergeCell ref="C37:C38"/>
    <mergeCell ref="C46:C47"/>
    <mergeCell ref="C10:C11"/>
    <mergeCell ref="C19:C20"/>
    <mergeCell ref="C28:C29"/>
    <mergeCell ref="B40:C40"/>
    <mergeCell ref="B49:C49"/>
  </mergeCells>
  <phoneticPr fontId="20" type="noConversion"/>
  <conditionalFormatting sqref="F48">
    <cfRule type="expression" dxfId="117" priority="1" stopIfTrue="1">
      <formula>$E48&lt;&gt;""</formula>
    </cfRule>
  </conditionalFormatting>
  <conditionalFormatting sqref="I5:I8">
    <cfRule type="expression" dxfId="116" priority="2" stopIfTrue="1">
      <formula>IF($D$4&lt;&gt;"",$D$4,$G$4)=$B5</formula>
    </cfRule>
    <cfRule type="expression" dxfId="115" priority="3" stopIfTrue="1">
      <formula>OR($D$4&lt;&gt;"",$G$4&lt;&gt;"-")</formula>
    </cfRule>
  </conditionalFormatting>
  <conditionalFormatting sqref="I14:I17">
    <cfRule type="expression" dxfId="114" priority="4" stopIfTrue="1">
      <formula>IF($D$13&lt;&gt;"",$D$13,$G$13)=$B14</formula>
    </cfRule>
    <cfRule type="expression" dxfId="113" priority="5" stopIfTrue="1">
      <formula>OR($D$13&lt;&gt;"",$G$13&lt;&gt;"-")</formula>
    </cfRule>
  </conditionalFormatting>
  <conditionalFormatting sqref="I23:I26 I41:I44 I32:I35 I50:I53">
    <cfRule type="expression" dxfId="112" priority="6" stopIfTrue="1">
      <formula>IF($D$22&lt;&gt;"",$D$22,$G$22)=$B23</formula>
    </cfRule>
    <cfRule type="expression" dxfId="111" priority="7" stopIfTrue="1">
      <formula>OR($D$22&lt;&gt;"",$G$22&lt;&gt;"-")</formula>
    </cfRule>
  </conditionalFormatting>
  <conditionalFormatting sqref="B23:C26">
    <cfRule type="expression" dxfId="110" priority="8" stopIfTrue="1">
      <formula>IF($D$22&lt;&gt;"",$D$22,$G$22)=$B23</formula>
    </cfRule>
    <cfRule type="expression" dxfId="109" priority="9" stopIfTrue="1">
      <formula>OR($D$22&lt;&gt;"",$G$22&lt;&gt;"-")</formula>
    </cfRule>
  </conditionalFormatting>
  <conditionalFormatting sqref="B14:C17">
    <cfRule type="expression" dxfId="108" priority="10" stopIfTrue="1">
      <formula>IF($D$13&lt;&gt;"",$D$13,$G$13)=$B14</formula>
    </cfRule>
    <cfRule type="expression" dxfId="107" priority="11" stopIfTrue="1">
      <formula>OR($D$13&lt;&gt;"",$G$13&lt;&gt;"-")</formula>
    </cfRule>
  </conditionalFormatting>
  <conditionalFormatting sqref="B5:C8">
    <cfRule type="expression" dxfId="106" priority="12" stopIfTrue="1">
      <formula>IF($D$4&lt;&gt;"",$D$4,$G$4)=$B5</formula>
    </cfRule>
    <cfRule type="expression" dxfId="105" priority="13" stopIfTrue="1">
      <formula>OR($D$4&lt;&gt;"",$G$4&lt;&gt;"-")</formula>
    </cfRule>
  </conditionalFormatting>
  <conditionalFormatting sqref="B32:C35">
    <cfRule type="expression" dxfId="104" priority="14" stopIfTrue="1">
      <formula>IF($D$31&lt;&gt;"",$D$31,$G$31)=$B32</formula>
    </cfRule>
    <cfRule type="expression" dxfId="103" priority="15" stopIfTrue="1">
      <formula>OR($D$31&lt;&gt;"",$G$31&lt;&gt;"-")</formula>
    </cfRule>
  </conditionalFormatting>
  <conditionalFormatting sqref="B41:C44 B50:C53">
    <cfRule type="expression" dxfId="102" priority="16" stopIfTrue="1">
      <formula>IF($D$40&lt;&gt;"",$D$40,$G$40)=$B41</formula>
    </cfRule>
    <cfRule type="expression" dxfId="101" priority="17" stopIfTrue="1">
      <formula>OR($D$40&lt;&gt;"",$G$40&lt;&gt;"-")</formula>
    </cfRule>
  </conditionalFormatting>
  <conditionalFormatting sqref="E4:E56">
    <cfRule type="expression" dxfId="100" priority="18" stopIfTrue="1">
      <formula>$E4&lt;&gt;""</formula>
    </cfRule>
  </conditionalFormatting>
  <conditionalFormatting sqref="F4:F47 F49:F56">
    <cfRule type="expression" dxfId="99" priority="19" stopIfTrue="1">
      <formula>$E4&lt;&gt;""</formula>
    </cfRule>
  </conditionalFormatting>
  <dataValidations count="1">
    <dataValidation type="list" allowBlank="1" showInputMessage="1" showErrorMessage="1" sqref="F4:F11 F40:F47 D49 D40 D31 D4 D22 F13:F20 F22:F29 F31:F38 D13 F49:F56">
      <formula1>$B$5:$B$8</formula1>
    </dataValidation>
  </dataValidations>
  <hyperlinks>
    <hyperlink ref="L1" location="Menu!A1" display="Return to Menu"/>
    <hyperlink ref="L2" location="'General info'!A1" display="Add/edit team members"/>
    <hyperlink ref="L3" location="'v. Data storage'!L3" display="Clear current sheet"/>
  </hyperlinks>
  <printOptions horizontalCentered="1"/>
  <pageMargins left="0.74803149606299213" right="0.74803149606299213" top="0.98425196850393704" bottom="0.98425196850393704"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225</vt:i4>
      </vt:variant>
    </vt:vector>
  </HeadingPairs>
  <TitlesOfParts>
    <vt:vector size="241" baseType="lpstr">
      <vt:lpstr>Template</vt:lpstr>
      <vt:lpstr>HELP</vt:lpstr>
      <vt:lpstr>Menu</vt:lpstr>
      <vt:lpstr>General info</vt:lpstr>
      <vt:lpstr>i. Legal</vt:lpstr>
      <vt:lpstr>ii. Registration</vt:lpstr>
      <vt:lpstr>iii. Organization</vt:lpstr>
      <vt:lpstr>iv. Completeness</vt:lpstr>
      <vt:lpstr>v. Data storage</vt:lpstr>
      <vt:lpstr>vi. ICD-compliant</vt:lpstr>
      <vt:lpstr>vii. Practices</vt:lpstr>
      <vt:lpstr>viii. Coding</vt:lpstr>
      <vt:lpstr>ix. Data quality</vt:lpstr>
      <vt:lpstr>x. Data access</vt:lpstr>
      <vt:lpstr>Summary</vt:lpstr>
      <vt:lpstr>Graph</vt:lpstr>
      <vt:lpstr>'ii. Registration'!_ans1</vt:lpstr>
      <vt:lpstr>'iii. Organization'!_ans1</vt:lpstr>
      <vt:lpstr>'iv. Completeness'!_ans1</vt:lpstr>
      <vt:lpstr>'ix. Data quality'!_ans1</vt:lpstr>
      <vt:lpstr>Template!_ans1</vt:lpstr>
      <vt:lpstr>'v. Data storage'!_ans1</vt:lpstr>
      <vt:lpstr>'vi. ICD-compliant'!_ans1</vt:lpstr>
      <vt:lpstr>'vii. Practices'!_ans1</vt:lpstr>
      <vt:lpstr>'viii. Coding'!_ans1</vt:lpstr>
      <vt:lpstr>'x. Data access'!_ans1</vt:lpstr>
      <vt:lpstr>'i. Legal'!_ans2</vt:lpstr>
      <vt:lpstr>'ii. Registration'!_ans2</vt:lpstr>
      <vt:lpstr>'iii. Organization'!_ans2</vt:lpstr>
      <vt:lpstr>'iv. Completeness'!_ans2</vt:lpstr>
      <vt:lpstr>'ix. Data quality'!_ans2</vt:lpstr>
      <vt:lpstr>Template!_ans2</vt:lpstr>
      <vt:lpstr>'v. Data storage'!_ans2</vt:lpstr>
      <vt:lpstr>'vi. ICD-compliant'!_ans2</vt:lpstr>
      <vt:lpstr>'vii. Practices'!_ans2</vt:lpstr>
      <vt:lpstr>'viii. Coding'!_ans2</vt:lpstr>
      <vt:lpstr>'x. Data access'!_ans2</vt:lpstr>
      <vt:lpstr>'i. Legal'!_ans3</vt:lpstr>
      <vt:lpstr>'ii. Registration'!_ans3</vt:lpstr>
      <vt:lpstr>'iii. Organization'!_ans3</vt:lpstr>
      <vt:lpstr>'iv. Completeness'!_ans3</vt:lpstr>
      <vt:lpstr>'ix. Data quality'!_ans3</vt:lpstr>
      <vt:lpstr>Template!_ans3</vt:lpstr>
      <vt:lpstr>'v. Data storage'!_ans3</vt:lpstr>
      <vt:lpstr>'vi. ICD-compliant'!_ans3</vt:lpstr>
      <vt:lpstr>'vii. Practices'!_ans3</vt:lpstr>
      <vt:lpstr>'viii. Coding'!_ans3</vt:lpstr>
      <vt:lpstr>'x. Data access'!_ans3</vt:lpstr>
      <vt:lpstr>'i. Legal'!_ans4</vt:lpstr>
      <vt:lpstr>'ii. Registration'!_ans4</vt:lpstr>
      <vt:lpstr>'iii. Organization'!_ans4</vt:lpstr>
      <vt:lpstr>'iv. Completeness'!_ans4</vt:lpstr>
      <vt:lpstr>'ix. Data quality'!_ans4</vt:lpstr>
      <vt:lpstr>Template!_ans4</vt:lpstr>
      <vt:lpstr>'v. Data storage'!_ans4</vt:lpstr>
      <vt:lpstr>'vi. ICD-compliant'!_ans4</vt:lpstr>
      <vt:lpstr>'vii. Practices'!_ans4</vt:lpstr>
      <vt:lpstr>'viii. Coding'!_ans4</vt:lpstr>
      <vt:lpstr>'x. Data access'!_ans4</vt:lpstr>
      <vt:lpstr>'i. Legal'!_ans5</vt:lpstr>
      <vt:lpstr>'ii. Registration'!_ans5</vt:lpstr>
      <vt:lpstr>'iii. Organization'!_ans5</vt:lpstr>
      <vt:lpstr>'iv. Completeness'!_ans5</vt:lpstr>
      <vt:lpstr>'ix. Data quality'!_ans5</vt:lpstr>
      <vt:lpstr>Template!_ans5</vt:lpstr>
      <vt:lpstr>'v. Data storage'!_ans5</vt:lpstr>
      <vt:lpstr>'vi. ICD-compliant'!_ans5</vt:lpstr>
      <vt:lpstr>'vii. Practices'!_ans5</vt:lpstr>
      <vt:lpstr>'viii. Coding'!_ans5</vt:lpstr>
      <vt:lpstr>'x. Data access'!_ans5</vt:lpstr>
      <vt:lpstr>'i. Legal'!_ans6</vt:lpstr>
      <vt:lpstr>'ii. Registration'!_ans6</vt:lpstr>
      <vt:lpstr>'iii. Organization'!_ans6</vt:lpstr>
      <vt:lpstr>'iv. Completeness'!_ans6</vt:lpstr>
      <vt:lpstr>'ix. Data quality'!_ans6</vt:lpstr>
      <vt:lpstr>Template!_ans6</vt:lpstr>
      <vt:lpstr>'v. Data storage'!_ans6</vt:lpstr>
      <vt:lpstr>'vi. ICD-compliant'!_ans6</vt:lpstr>
      <vt:lpstr>'vii. Practices'!_ans6</vt:lpstr>
      <vt:lpstr>'viii. Coding'!_ans6</vt:lpstr>
      <vt:lpstr>'x. Data access'!_ans6</vt:lpstr>
      <vt:lpstr>'i. Legal'!_com1</vt:lpstr>
      <vt:lpstr>'ii. Registration'!_com1</vt:lpstr>
      <vt:lpstr>'iii. Organization'!_com1</vt:lpstr>
      <vt:lpstr>'iv. Completeness'!_com1</vt:lpstr>
      <vt:lpstr>'ix. Data quality'!_com1</vt:lpstr>
      <vt:lpstr>Template!_com1</vt:lpstr>
      <vt:lpstr>'v. Data storage'!_com1</vt:lpstr>
      <vt:lpstr>'vi. ICD-compliant'!_com1</vt:lpstr>
      <vt:lpstr>'vii. Practices'!_com1</vt:lpstr>
      <vt:lpstr>'viii. Coding'!_com1</vt:lpstr>
      <vt:lpstr>'x. Data access'!_com1</vt:lpstr>
      <vt:lpstr>'i. Legal'!_com2</vt:lpstr>
      <vt:lpstr>'ii. Registration'!_com2</vt:lpstr>
      <vt:lpstr>'iii. Organization'!_com2</vt:lpstr>
      <vt:lpstr>'iv. Completeness'!_com2</vt:lpstr>
      <vt:lpstr>'ix. Data quality'!_com2</vt:lpstr>
      <vt:lpstr>Template!_com2</vt:lpstr>
      <vt:lpstr>'v. Data storage'!_com2</vt:lpstr>
      <vt:lpstr>'vi. ICD-compliant'!_com2</vt:lpstr>
      <vt:lpstr>'vii. Practices'!_com2</vt:lpstr>
      <vt:lpstr>'viii. Coding'!_com2</vt:lpstr>
      <vt:lpstr>'x. Data access'!_com2</vt:lpstr>
      <vt:lpstr>'i. Legal'!_com3</vt:lpstr>
      <vt:lpstr>'ii. Registration'!_com3</vt:lpstr>
      <vt:lpstr>'iii. Organization'!_com3</vt:lpstr>
      <vt:lpstr>'iv. Completeness'!_com3</vt:lpstr>
      <vt:lpstr>'ix. Data quality'!_com3</vt:lpstr>
      <vt:lpstr>Template!_com3</vt:lpstr>
      <vt:lpstr>'v. Data storage'!_com3</vt:lpstr>
      <vt:lpstr>'vi. ICD-compliant'!_com3</vt:lpstr>
      <vt:lpstr>'vii. Practices'!_com3</vt:lpstr>
      <vt:lpstr>'viii. Coding'!_com3</vt:lpstr>
      <vt:lpstr>'x. Data access'!_com3</vt:lpstr>
      <vt:lpstr>'i. Legal'!_com4</vt:lpstr>
      <vt:lpstr>'ii. Registration'!_com4</vt:lpstr>
      <vt:lpstr>'iii. Organization'!_com4</vt:lpstr>
      <vt:lpstr>'iv. Completeness'!_com4</vt:lpstr>
      <vt:lpstr>'ix. Data quality'!_com4</vt:lpstr>
      <vt:lpstr>Template!_com4</vt:lpstr>
      <vt:lpstr>'v. Data storage'!_com4</vt:lpstr>
      <vt:lpstr>'vi. ICD-compliant'!_com4</vt:lpstr>
      <vt:lpstr>'vii. Practices'!_com4</vt:lpstr>
      <vt:lpstr>'viii. Coding'!_com4</vt:lpstr>
      <vt:lpstr>'x. Data access'!_com4</vt:lpstr>
      <vt:lpstr>'i. Legal'!_com5</vt:lpstr>
      <vt:lpstr>'ii. Registration'!_com5</vt:lpstr>
      <vt:lpstr>'iii. Organization'!_com5</vt:lpstr>
      <vt:lpstr>'iv. Completeness'!_com5</vt:lpstr>
      <vt:lpstr>'ix. Data quality'!_com5</vt:lpstr>
      <vt:lpstr>Template!_com5</vt:lpstr>
      <vt:lpstr>'v. Data storage'!_com5</vt:lpstr>
      <vt:lpstr>'vi. ICD-compliant'!_com5</vt:lpstr>
      <vt:lpstr>'vii. Practices'!_com5</vt:lpstr>
      <vt:lpstr>'viii. Coding'!_com5</vt:lpstr>
      <vt:lpstr>'x. Data access'!_com5</vt:lpstr>
      <vt:lpstr>'i. Legal'!_com6</vt:lpstr>
      <vt:lpstr>'ii. Registration'!_com6</vt:lpstr>
      <vt:lpstr>'iii. Organization'!_com6</vt:lpstr>
      <vt:lpstr>'iv. Completeness'!_com6</vt:lpstr>
      <vt:lpstr>'ix. Data quality'!_com6</vt:lpstr>
      <vt:lpstr>Template!_com6</vt:lpstr>
      <vt:lpstr>'v. Data storage'!_com6</vt:lpstr>
      <vt:lpstr>'vi. ICD-compliant'!_com6</vt:lpstr>
      <vt:lpstr>'vii. Practices'!_com6</vt:lpstr>
      <vt:lpstr>'viii. Coding'!_com6</vt:lpstr>
      <vt:lpstr>'x. Data access'!_com6</vt:lpstr>
      <vt:lpstr>'i. Legal'!_que1</vt:lpstr>
      <vt:lpstr>'ii. Registration'!_que1</vt:lpstr>
      <vt:lpstr>'iii. Organization'!_que1</vt:lpstr>
      <vt:lpstr>'iv. Completeness'!_que1</vt:lpstr>
      <vt:lpstr>'ix. Data quality'!_que1</vt:lpstr>
      <vt:lpstr>Template!_que1</vt:lpstr>
      <vt:lpstr>'v. Data storage'!_que1</vt:lpstr>
      <vt:lpstr>'vi. ICD-compliant'!_que1</vt:lpstr>
      <vt:lpstr>'vii. Practices'!_que1</vt:lpstr>
      <vt:lpstr>'viii. Coding'!_que1</vt:lpstr>
      <vt:lpstr>'x. Data access'!_que1</vt:lpstr>
      <vt:lpstr>'i. Legal'!_que2</vt:lpstr>
      <vt:lpstr>'ii. Registration'!_que2</vt:lpstr>
      <vt:lpstr>'iii. Organization'!_que2</vt:lpstr>
      <vt:lpstr>'iv. Completeness'!_que2</vt:lpstr>
      <vt:lpstr>'ix. Data quality'!_que2</vt:lpstr>
      <vt:lpstr>Template!_que2</vt:lpstr>
      <vt:lpstr>'v. Data storage'!_que2</vt:lpstr>
      <vt:lpstr>'vi. ICD-compliant'!_que2</vt:lpstr>
      <vt:lpstr>'vii. Practices'!_que2</vt:lpstr>
      <vt:lpstr>'viii. Coding'!_que2</vt:lpstr>
      <vt:lpstr>'x. Data access'!_que2</vt:lpstr>
      <vt:lpstr>'i. Legal'!_que3</vt:lpstr>
      <vt:lpstr>'ii. Registration'!_que3</vt:lpstr>
      <vt:lpstr>'iii. Organization'!_que3</vt:lpstr>
      <vt:lpstr>'iv. Completeness'!_que3</vt:lpstr>
      <vt:lpstr>'ix. Data quality'!_que3</vt:lpstr>
      <vt:lpstr>Template!_que3</vt:lpstr>
      <vt:lpstr>'v. Data storage'!_que3</vt:lpstr>
      <vt:lpstr>'vi. ICD-compliant'!_que3</vt:lpstr>
      <vt:lpstr>'vii. Practices'!_que3</vt:lpstr>
      <vt:lpstr>'viii. Coding'!_que3</vt:lpstr>
      <vt:lpstr>'x. Data access'!_que3</vt:lpstr>
      <vt:lpstr>'i. Legal'!_que4</vt:lpstr>
      <vt:lpstr>'ii. Registration'!_que4</vt:lpstr>
      <vt:lpstr>'iii. Organization'!_que4</vt:lpstr>
      <vt:lpstr>'iv. Completeness'!_que4</vt:lpstr>
      <vt:lpstr>'ix. Data quality'!_que4</vt:lpstr>
      <vt:lpstr>Template!_que4</vt:lpstr>
      <vt:lpstr>'v. Data storage'!_que4</vt:lpstr>
      <vt:lpstr>'vi. ICD-compliant'!_que4</vt:lpstr>
      <vt:lpstr>'vii. Practices'!_que4</vt:lpstr>
      <vt:lpstr>'viii. Coding'!_que4</vt:lpstr>
      <vt:lpstr>'x. Data access'!_que4</vt:lpstr>
      <vt:lpstr>'i. Legal'!_que5</vt:lpstr>
      <vt:lpstr>'ii. Registration'!_que5</vt:lpstr>
      <vt:lpstr>'iii. Organization'!_que5</vt:lpstr>
      <vt:lpstr>'iv. Completeness'!_que5</vt:lpstr>
      <vt:lpstr>'ix. Data quality'!_que5</vt:lpstr>
      <vt:lpstr>Template!_que5</vt:lpstr>
      <vt:lpstr>'v. Data storage'!_que5</vt:lpstr>
      <vt:lpstr>'vi. ICD-compliant'!_que5</vt:lpstr>
      <vt:lpstr>'vii. Practices'!_que5</vt:lpstr>
      <vt:lpstr>'viii. Coding'!_que5</vt:lpstr>
      <vt:lpstr>'x. Data access'!_que5</vt:lpstr>
      <vt:lpstr>'i. Legal'!_que6</vt:lpstr>
      <vt:lpstr>'ii. Registration'!_que6</vt:lpstr>
      <vt:lpstr>'iii. Organization'!_que6</vt:lpstr>
      <vt:lpstr>'iv. Completeness'!_que6</vt:lpstr>
      <vt:lpstr>'ix. Data quality'!_que6</vt:lpstr>
      <vt:lpstr>Template!_que6</vt:lpstr>
      <vt:lpstr>'v. Data storage'!_que6</vt:lpstr>
      <vt:lpstr>'vi. ICD-compliant'!_que6</vt:lpstr>
      <vt:lpstr>'vii. Practices'!_que6</vt:lpstr>
      <vt:lpstr>'viii. Coding'!_que6</vt:lpstr>
      <vt:lpstr>'x. Data access'!_que6</vt:lpstr>
      <vt:lpstr>'i. Legal'!answers</vt:lpstr>
      <vt:lpstr>'ii. Registration'!answers</vt:lpstr>
      <vt:lpstr>'iii. Organization'!answers</vt:lpstr>
      <vt:lpstr>'iv. Completeness'!answers</vt:lpstr>
      <vt:lpstr>'ix. Data quality'!answers</vt:lpstr>
      <vt:lpstr>Template!answers</vt:lpstr>
      <vt:lpstr>'v. Data storage'!answers</vt:lpstr>
      <vt:lpstr>'vi. ICD-compliant'!answers</vt:lpstr>
      <vt:lpstr>'vii. Practices'!answers</vt:lpstr>
      <vt:lpstr>'viii. Coding'!answers</vt:lpstr>
      <vt:lpstr>'x. Data access'!answers</vt:lpstr>
      <vt:lpstr>'General info'!Print_Area</vt:lpstr>
      <vt:lpstr>Graph!Print_Area</vt:lpstr>
      <vt:lpstr>'i. Legal'!Print_Area</vt:lpstr>
      <vt:lpstr>'ii. Registration'!Print_Area</vt:lpstr>
      <vt:lpstr>'iii. Organization'!Print_Area</vt:lpstr>
      <vt:lpstr>'iv. Completeness'!Print_Area</vt:lpstr>
      <vt:lpstr>'ix. Data quality'!Print_Area</vt:lpstr>
      <vt:lpstr>Menu!Print_Area</vt:lpstr>
      <vt:lpstr>Summary!Print_Area</vt:lpstr>
      <vt:lpstr>Template!Print_Area</vt:lpstr>
      <vt:lpstr>'v. Data storage'!Print_Area</vt:lpstr>
      <vt:lpstr>'vi. ICD-compliant'!Print_Area</vt:lpstr>
      <vt:lpstr>'vii. Practices'!Print_Area</vt:lpstr>
      <vt:lpstr>'viii. Coding'!Print_Area</vt:lpstr>
      <vt:lpstr>'x. Data access'!Print_Area</vt:lpstr>
      <vt:lpstr>score</vt:lpstr>
      <vt:lpstr>score2</vt:lpstr>
    </vt:vector>
  </TitlesOfParts>
  <Company>World Health 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Ho</dc:creator>
  <cp:lastModifiedBy>ELBAYOUMI, Ms Heba    EMHJ</cp:lastModifiedBy>
  <cp:lastPrinted>2011-07-04T10:19:43Z</cp:lastPrinted>
  <dcterms:created xsi:type="dcterms:W3CDTF">2011-06-23T10:48:55Z</dcterms:created>
  <dcterms:modified xsi:type="dcterms:W3CDTF">2013-05-30T08:32:17Z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